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GE\dpe\DOC_DIFUSION\ESTADISTICA MENSUAL\DOCUMENTOS 2019\06 Junio\Indicadores SE Mayo\"/>
    </mc:Choice>
  </mc:AlternateContent>
  <bookViews>
    <workbookView xWindow="0" yWindow="0" windowWidth="20460" windowHeight="7380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Resumen!$B$1:$O$85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U11" i="1" l="1"/>
  <c r="U12" i="1"/>
  <c r="T12" i="1"/>
  <c r="T14" i="1"/>
  <c r="D23" i="2" l="1"/>
  <c r="E23" i="2"/>
  <c r="H29" i="2"/>
  <c r="F23" i="2" l="1"/>
  <c r="E33" i="10"/>
  <c r="N10" i="2" l="1"/>
  <c r="N11" i="2"/>
  <c r="N12" i="2"/>
  <c r="N13" i="2"/>
  <c r="N14" i="2"/>
  <c r="N15" i="2"/>
  <c r="N9" i="2"/>
  <c r="N16" i="2" s="1"/>
  <c r="F63" i="1"/>
  <c r="I60" i="1"/>
  <c r="I59" i="1"/>
  <c r="F60" i="1"/>
  <c r="I63" i="1"/>
  <c r="I62" i="1"/>
  <c r="H63" i="1"/>
  <c r="H62" i="1"/>
  <c r="F32" i="1"/>
  <c r="F62" i="1" s="1"/>
  <c r="F31" i="1"/>
  <c r="F29" i="1"/>
  <c r="F28" i="1"/>
  <c r="F59" i="1" s="1"/>
  <c r="F27" i="1"/>
  <c r="F26" i="1"/>
  <c r="H59" i="1" l="1"/>
  <c r="E59" i="1"/>
  <c r="G59" i="1" s="1"/>
  <c r="H60" i="1"/>
  <c r="E60" i="1"/>
  <c r="E63" i="1"/>
  <c r="E62" i="1"/>
  <c r="H14" i="6" l="1"/>
  <c r="G14" i="6"/>
  <c r="I13" i="6"/>
  <c r="I12" i="6"/>
  <c r="I11" i="6"/>
  <c r="I10" i="6"/>
  <c r="I78" i="2"/>
  <c r="H56" i="2"/>
  <c r="G56" i="2"/>
  <c r="H55" i="2"/>
  <c r="G55" i="2"/>
  <c r="H35" i="2"/>
  <c r="G35" i="2"/>
  <c r="I34" i="2"/>
  <c r="I33" i="2"/>
  <c r="I32" i="2"/>
  <c r="I31" i="2"/>
  <c r="I30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G57" i="2"/>
  <c r="G58" i="2" s="1"/>
  <c r="H57" i="2"/>
  <c r="H58" i="2" s="1"/>
  <c r="I35" i="2"/>
  <c r="I56" i="2"/>
  <c r="I55" i="2"/>
  <c r="I33" i="10"/>
  <c r="J63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2" i="1"/>
  <c r="I41" i="1"/>
  <c r="H41" i="1"/>
  <c r="J32" i="1"/>
  <c r="J31" i="1"/>
  <c r="I30" i="1"/>
  <c r="H30" i="1"/>
  <c r="J29" i="1"/>
  <c r="J28" i="1"/>
  <c r="J27" i="1"/>
  <c r="J26" i="1"/>
  <c r="I25" i="1"/>
  <c r="H79" i="2" s="1"/>
  <c r="H25" i="1"/>
  <c r="G79" i="2" s="1"/>
  <c r="G80" i="2" s="1"/>
  <c r="I33" i="1" l="1"/>
  <c r="I79" i="2"/>
  <c r="H80" i="2"/>
  <c r="H48" i="1"/>
  <c r="I57" i="2"/>
  <c r="H33" i="1"/>
  <c r="J45" i="1"/>
  <c r="J41" i="1"/>
  <c r="J30" i="1"/>
  <c r="J56" i="1"/>
  <c r="H64" i="1"/>
  <c r="J61" i="1"/>
  <c r="J25" i="1"/>
  <c r="I64" i="1"/>
  <c r="I48" i="1"/>
  <c r="D33" i="10"/>
  <c r="J33" i="1" l="1"/>
  <c r="J48" i="1"/>
  <c r="J64" i="1"/>
  <c r="E55" i="2"/>
  <c r="D55" i="2"/>
  <c r="E56" i="2"/>
  <c r="D56" i="2"/>
  <c r="N64" i="2" l="1"/>
  <c r="M64" i="2"/>
  <c r="N63" i="2"/>
  <c r="M63" i="2"/>
  <c r="O76" i="2" l="1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29" i="2"/>
  <c r="O30" i="2"/>
  <c r="O31" i="2"/>
  <c r="O32" i="2"/>
  <c r="O33" i="2"/>
  <c r="N33" i="2"/>
  <c r="N32" i="2"/>
  <c r="N31" i="2"/>
  <c r="N30" i="2"/>
  <c r="N29" i="2"/>
  <c r="N28" i="2"/>
  <c r="N27" i="2"/>
  <c r="T58" i="1"/>
  <c r="T59" i="1"/>
  <c r="T60" i="1"/>
  <c r="T61" i="1"/>
  <c r="S61" i="1"/>
  <c r="S60" i="1"/>
  <c r="S59" i="1"/>
  <c r="S58" i="1"/>
  <c r="S43" i="1"/>
  <c r="R43" i="1"/>
  <c r="S42" i="1"/>
  <c r="R42" i="1"/>
  <c r="S26" i="1"/>
  <c r="S27" i="1"/>
  <c r="R27" i="1"/>
  <c r="R26" i="1"/>
  <c r="S14" i="1"/>
  <c r="S13" i="1"/>
  <c r="S12" i="1"/>
  <c r="S11" i="1"/>
  <c r="S15" i="1"/>
  <c r="N34" i="2" l="1"/>
  <c r="M47" i="2" s="1"/>
  <c r="O34" i="2"/>
  <c r="N47" i="2" s="1"/>
  <c r="T63" i="1"/>
  <c r="V59" i="1" s="1"/>
  <c r="S63" i="1"/>
  <c r="U59" i="1" s="1"/>
  <c r="E35" i="2"/>
  <c r="G23" i="2" s="1"/>
  <c r="D35" i="2"/>
  <c r="F34" i="2"/>
  <c r="F33" i="2"/>
  <c r="F32" i="2"/>
  <c r="F31" i="2"/>
  <c r="F30" i="2"/>
  <c r="F29" i="2"/>
  <c r="F28" i="2"/>
  <c r="M41" i="2" l="1"/>
  <c r="N41" i="2"/>
  <c r="N42" i="2"/>
  <c r="N44" i="2"/>
  <c r="N43" i="2"/>
  <c r="M44" i="2"/>
  <c r="M45" i="2"/>
  <c r="M40" i="2"/>
  <c r="M43" i="2"/>
  <c r="M46" i="2"/>
  <c r="N46" i="2"/>
  <c r="N45" i="2"/>
  <c r="N40" i="2"/>
  <c r="M42" i="2"/>
  <c r="V61" i="1"/>
  <c r="V58" i="1"/>
  <c r="V60" i="1"/>
  <c r="U58" i="1"/>
  <c r="U61" i="1"/>
  <c r="U60" i="1"/>
  <c r="F35" i="2"/>
  <c r="N49" i="2" l="1"/>
  <c r="M49" i="2"/>
  <c r="G63" i="1"/>
  <c r="G62" i="1"/>
  <c r="F61" i="1"/>
  <c r="E61" i="1"/>
  <c r="G60" i="1"/>
  <c r="G58" i="1"/>
  <c r="G57" i="1"/>
  <c r="F56" i="1"/>
  <c r="E56" i="1"/>
  <c r="E64" i="1" l="1"/>
  <c r="F64" i="1"/>
  <c r="G61" i="1"/>
  <c r="G56" i="1"/>
  <c r="G64" i="1" l="1"/>
  <c r="G47" i="1"/>
  <c r="G46" i="1"/>
  <c r="F45" i="1"/>
  <c r="E45" i="1"/>
  <c r="G44" i="1"/>
  <c r="G43" i="1"/>
  <c r="G42" i="1"/>
  <c r="F41" i="1"/>
  <c r="E41" i="1"/>
  <c r="G26" i="1"/>
  <c r="G27" i="1"/>
  <c r="G28" i="1"/>
  <c r="G29" i="1"/>
  <c r="G31" i="1"/>
  <c r="G32" i="1"/>
  <c r="F30" i="1"/>
  <c r="E30" i="1"/>
  <c r="F25" i="1"/>
  <c r="E79" i="2" s="1"/>
  <c r="E25" i="1"/>
  <c r="D79" i="2" s="1"/>
  <c r="E16" i="1"/>
  <c r="D16" i="1"/>
  <c r="F13" i="1"/>
  <c r="F14" i="1"/>
  <c r="F15" i="1"/>
  <c r="F12" i="1"/>
  <c r="O77" i="2" l="1"/>
  <c r="E80" i="2"/>
  <c r="F79" i="2"/>
  <c r="N77" i="2"/>
  <c r="D80" i="2"/>
  <c r="E48" i="1"/>
  <c r="G45" i="1"/>
  <c r="G41" i="1"/>
  <c r="E33" i="1"/>
  <c r="F48" i="1"/>
  <c r="F16" i="1"/>
  <c r="D17" i="1" s="1"/>
  <c r="G25" i="1"/>
  <c r="G30" i="1"/>
  <c r="F33" i="1"/>
  <c r="G48" i="1" l="1"/>
  <c r="G15" i="1"/>
  <c r="G13" i="1"/>
  <c r="G33" i="1"/>
  <c r="G12" i="1"/>
  <c r="G14" i="1"/>
  <c r="E17" i="1"/>
  <c r="E14" i="6" l="1"/>
  <c r="D14" i="6"/>
  <c r="F14" i="6" l="1"/>
  <c r="H56" i="6" l="1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<sst xmlns="http://schemas.openxmlformats.org/spreadsheetml/2006/main" count="301" uniqueCount="127">
  <si>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</si>
  <si>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</si>
  <si>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</si>
  <si>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</si>
  <si>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</si>
  <si>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</si>
  <si>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</si>
  <si>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</si>
  <si>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</si>
  <si>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</si>
  <si>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</si>
  <si>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</si>
  <si>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</si>
  <si>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</si>
  <si>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</si>
  <si>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</si>
  <si>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</si>
  <si>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</si>
  <si>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</si>
  <si>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</si>
  <si>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</si>
  <si>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</si>
  <si>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</si>
  <si>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</si>
  <si>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</si>
  <si>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</si>
  <si>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</si>
  <si>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</si>
  <si>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</si>
  <si>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</si>
  <si>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</si>
  <si>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</si>
  <si>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</si>
  <si>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</si>
  <si>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</si>
  <si>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</si>
  <si>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</si>
  <si>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</si>
  <si>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</si>
  <si>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</si>
  <si>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</si>
  <si>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</si>
  <si>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</si>
  <si>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</si>
  <si>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</si>
  <si>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</si>
  <si>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</si>
  <si>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</si>
  <si>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</si>
  <si>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</si>
  <si>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</si>
  <si>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</si>
  <si>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</si>
  <si>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</si>
  <si>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</si>
  <si>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</si>
  <si>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</si>
  <si>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</si>
  <si>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</si>
  <si>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</si>
  <si>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</si>
  <si>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</si>
  <si>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</si>
  <si>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Cuadro N° 1: Producción de energía eléctrica nacional por tipo de Mercado y Fuente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</si>
  <si>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</si>
  <si>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</si>
  <si>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</si>
  <si>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</si>
  <si>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</si>
  <si>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</si>
  <si>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</si>
  <si>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</si>
  <si>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</si>
  <si>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</si>
  <si>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Termo</t>
  </si>
  <si>
    <t>D</t>
  </si>
  <si>
    <t>Destino:</t>
  </si>
  <si>
    <t>Cuadro N° 2 : Producción de energía eléctrica nacional según Destino y Fuente 2019 vs 2018</t>
  </si>
  <si>
    <t>Aislados</t>
  </si>
  <si>
    <t>No COES</t>
  </si>
  <si>
    <t>RER</t>
  </si>
  <si>
    <t>Eólico,solar
Biomasa</t>
  </si>
  <si>
    <t>No RER</t>
  </si>
  <si>
    <t>Térmo</t>
  </si>
  <si>
    <t>Cuadro N° 3 : Producción de energía eléctrica nacional según Destino y Sistema 2019 vs 2018</t>
  </si>
  <si>
    <t>Cuadro N° 4 : Producción de energía eléctrica nacional según Destino y Recurso 2019 vs 2018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</si>
  <si>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</si>
  <si>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</si>
  <si>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</si>
  <si>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</si>
  <si>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</si>
  <si>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</si>
  <si>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</si>
  <si>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</si>
  <si>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</si>
  <si>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</si>
  <si>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</si>
  <si>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</si>
  <si>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</si>
  <si>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Gráfico N° 10:  Producción de energía por zona del país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</si>
  <si>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</si>
  <si>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</si>
  <si>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</si>
  <si>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</si>
  <si>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</si>
  <si>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</si>
  <si>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</si>
  <si>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</si>
  <si>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</si>
  <si>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</si>
  <si>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</si>
  <si>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</si>
  <si>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</si>
  <si>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</si>
  <si>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</si>
  <si>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t>Cuadro N° 8: Producción de energía eléctrica nacional por zona del país, al mes de abril</t>
  </si>
  <si>
    <t>1. RESUMEN NACIONAL AL MES DE MAYO 2019</t>
  </si>
  <si>
    <t>Mayo</t>
  </si>
  <si>
    <t>Acumulado Enero-Mayo</t>
  </si>
  <si>
    <t>Mayo 2019</t>
  </si>
  <si>
    <t>3.2 Producción de energía eléctrica (GWh) por origen y zona al mes de mayo 2019</t>
  </si>
  <si>
    <t>Grafico N° 11: Generación de energía eléctrica por Región, al mes de mayo 2019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</si>
  <si>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</si>
  <si>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</si>
  <si>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Particip.
Nacional</t>
  </si>
  <si>
    <t>Interconexión</t>
  </si>
  <si>
    <t>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</si>
</sst>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b/>
      <i/>
      <sz val="8"/>
      <color theme="1"/>
      <name val="Arial"/>
      <family val="2"/>
    </font>
    <font>
      <i/>
      <sz val="8"/>
      <name val="Arial"/>
      <family val="2"/>
    </font>
    <font>
      <b/>
      <sz val="6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5" xfId="0" applyFont="1" applyBorder="1"/>
    <xf numFmtId="0" fontId="0" fillId="0" borderId="25" xfId="0" applyFont="1" applyFill="1" applyBorder="1"/>
    <xf numFmtId="1" fontId="0" fillId="0" borderId="25" xfId="0" applyNumberFormat="1" applyFont="1" applyFill="1" applyBorder="1"/>
    <xf numFmtId="1" fontId="0" fillId="0" borderId="25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3" xfId="33743" applyFont="1" applyBorder="1" applyAlignment="1">
      <alignment horizontal="center"/>
    </xf>
    <xf numFmtId="9" fontId="95" fillId="0" borderId="35" xfId="33743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3" fontId="0" fillId="0" borderId="31" xfId="0" applyNumberFormat="1" applyBorder="1"/>
    <xf numFmtId="3" fontId="0" fillId="0" borderId="36" xfId="0" applyNumberFormat="1" applyBorder="1"/>
    <xf numFmtId="3" fontId="0" fillId="0" borderId="30" xfId="0" applyNumberFormat="1" applyBorder="1"/>
    <xf numFmtId="3" fontId="0" fillId="0" borderId="39" xfId="0" applyNumberFormat="1" applyBorder="1"/>
    <xf numFmtId="0" fontId="0" fillId="0" borderId="50" xfId="0" applyBorder="1"/>
    <xf numFmtId="178" fontId="95" fillId="0" borderId="33" xfId="33743" applyNumberFormat="1" applyFont="1" applyBorder="1" applyAlignment="1">
      <alignment horizontal="center"/>
    </xf>
    <xf numFmtId="9" fontId="95" fillId="0" borderId="33" xfId="33743" applyNumberFormat="1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0" fillId="0" borderId="50" xfId="0" applyBorder="1" applyAlignment="1">
      <alignment wrapText="1"/>
    </xf>
    <xf numFmtId="3" fontId="0" fillId="0" borderId="31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9" fontId="95" fillId="0" borderId="33" xfId="33743" applyNumberFormat="1" applyFont="1" applyBorder="1" applyAlignment="1">
      <alignment horizontal="center" vertical="center"/>
    </xf>
    <xf numFmtId="0" fontId="91" fillId="69" borderId="0" xfId="0" applyFont="1" applyFill="1" applyBorder="1" applyAlignment="1">
      <alignment horizontal="center"/>
    </xf>
    <xf numFmtId="0" fontId="91" fillId="69" borderId="60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9" fontId="34" fillId="0" borderId="26" xfId="33743" applyNumberFormat="1" applyFont="1" applyBorder="1" applyAlignment="1">
      <alignment horizontal="center" vertical="center"/>
    </xf>
    <xf numFmtId="9" fontId="34" fillId="0" borderId="59" xfId="33743" applyNumberFormat="1" applyFont="1" applyBorder="1" applyAlignment="1">
      <alignment horizontal="center" vertical="center"/>
    </xf>
    <xf numFmtId="3" fontId="94" fillId="70" borderId="68" xfId="0" applyNumberFormat="1" applyFont="1" applyFill="1" applyBorder="1" applyAlignment="1">
      <alignment horizontal="center" vertical="center"/>
    </xf>
    <xf numFmtId="3" fontId="94" fillId="70" borderId="72" xfId="0" applyNumberFormat="1" applyFont="1" applyFill="1" applyBorder="1" applyAlignment="1">
      <alignment horizontal="center" vertical="center"/>
    </xf>
    <xf numFmtId="178" fontId="97" fillId="70" borderId="32" xfId="33743" applyNumberFormat="1" applyFont="1" applyFill="1" applyBorder="1" applyAlignment="1">
      <alignment horizontal="center" vertical="center"/>
    </xf>
    <xf numFmtId="178" fontId="97" fillId="70" borderId="69" xfId="33743" applyNumberFormat="1" applyFont="1" applyFill="1" applyBorder="1" applyAlignment="1">
      <alignment horizontal="center" vertical="center"/>
    </xf>
    <xf numFmtId="178" fontId="97" fillId="70" borderId="73" xfId="33743" applyNumberFormat="1" applyFont="1" applyFill="1" applyBorder="1" applyAlignment="1">
      <alignment horizontal="center" vertical="center"/>
    </xf>
    <xf numFmtId="10" fontId="94" fillId="70" borderId="70" xfId="33743" applyNumberFormat="1" applyFont="1" applyFill="1" applyBorder="1" applyAlignment="1">
      <alignment horizontal="center" vertic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1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40" xfId="0" applyNumberFormat="1" applyFont="1" applyFill="1" applyBorder="1"/>
    <xf numFmtId="0" fontId="0" fillId="0" borderId="0" xfId="0" applyBorder="1" applyAlignment="1">
      <alignment horizontal="left" indent="2"/>
    </xf>
    <xf numFmtId="0" fontId="94" fillId="70" borderId="14" xfId="0" applyFont="1" applyFill="1" applyBorder="1" applyAlignment="1">
      <alignment horizontal="center"/>
    </xf>
    <xf numFmtId="0" fontId="94" fillId="70" borderId="37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6" xfId="33743" applyNumberFormat="1" applyFont="1" applyFill="1" applyBorder="1"/>
    <xf numFmtId="0" fontId="98" fillId="0" borderId="16" xfId="0" applyFont="1" applyBorder="1"/>
    <xf numFmtId="0" fontId="98" fillId="0" borderId="74" xfId="0" applyFont="1" applyBorder="1"/>
    <xf numFmtId="0" fontId="98" fillId="0" borderId="74" xfId="0" applyNumberFormat="1" applyFont="1" applyBorder="1" applyAlignment="1">
      <alignment vertical="center"/>
    </xf>
    <xf numFmtId="0" fontId="98" fillId="0" borderId="75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0" borderId="28" xfId="0" applyBorder="1" applyAlignment="1">
      <alignment horizontal="left" indent="2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6" xfId="0" applyFont="1" applyFill="1" applyBorder="1" applyAlignment="1">
      <alignment horizontal="center"/>
    </xf>
    <xf numFmtId="0" fontId="0" fillId="69" borderId="53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3" xfId="0" applyFont="1" applyFill="1" applyBorder="1"/>
    <xf numFmtId="0" fontId="0" fillId="68" borderId="43" xfId="0" applyFont="1" applyFill="1" applyBorder="1"/>
    <xf numFmtId="0" fontId="0" fillId="68" borderId="31" xfId="0" applyFont="1" applyFill="1" applyBorder="1"/>
    <xf numFmtId="0" fontId="0" fillId="68" borderId="46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3" xfId="0" applyNumberFormat="1" applyFont="1" applyFill="1" applyBorder="1"/>
    <xf numFmtId="3" fontId="0" fillId="68" borderId="43" xfId="0" applyNumberFormat="1" applyFont="1" applyFill="1" applyBorder="1"/>
    <xf numFmtId="3" fontId="0" fillId="68" borderId="31" xfId="0" applyNumberFormat="1" applyFont="1" applyFill="1" applyBorder="1"/>
    <xf numFmtId="9" fontId="102" fillId="68" borderId="46" xfId="33743" applyFont="1" applyFill="1" applyBorder="1" applyAlignment="1">
      <alignment horizontal="center"/>
    </xf>
    <xf numFmtId="4" fontId="0" fillId="68" borderId="43" xfId="0" applyNumberFormat="1" applyFont="1" applyFill="1" applyBorder="1"/>
    <xf numFmtId="0" fontId="0" fillId="68" borderId="28" xfId="0" applyFont="1" applyFill="1" applyBorder="1" applyAlignment="1">
      <alignment horizontal="left" indent="2"/>
    </xf>
    <xf numFmtId="3" fontId="0" fillId="68" borderId="35" xfId="0" applyNumberFormat="1" applyFont="1" applyFill="1" applyBorder="1"/>
    <xf numFmtId="4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0" fontId="0" fillId="68" borderId="0" xfId="0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52" xfId="0" applyFill="1" applyBorder="1"/>
    <xf numFmtId="0" fontId="103" fillId="68" borderId="32" xfId="0" applyFont="1" applyFill="1" applyBorder="1" applyAlignment="1">
      <alignment horizontal="center" vertical="center"/>
    </xf>
    <xf numFmtId="0" fontId="0" fillId="68" borderId="50" xfId="0" applyFill="1" applyBorder="1"/>
    <xf numFmtId="0" fontId="91" fillId="68" borderId="31" xfId="0" applyFont="1" applyFill="1" applyBorder="1" applyAlignment="1">
      <alignment horizontal="center"/>
    </xf>
    <xf numFmtId="0" fontId="91" fillId="68" borderId="36" xfId="0" applyFont="1" applyFill="1" applyBorder="1" applyAlignment="1">
      <alignment horizontal="center"/>
    </xf>
    <xf numFmtId="0" fontId="103" fillId="68" borderId="27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1" xfId="0" applyNumberFormat="1" applyFill="1" applyBorder="1"/>
    <xf numFmtId="3" fontId="0" fillId="68" borderId="36" xfId="0" applyNumberFormat="1" applyFill="1" applyBorder="1"/>
    <xf numFmtId="9" fontId="95" fillId="68" borderId="33" xfId="33743" applyFont="1" applyFill="1" applyBorder="1" applyAlignment="1">
      <alignment horizontal="center"/>
    </xf>
    <xf numFmtId="0" fontId="0" fillId="68" borderId="28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9" xfId="0" applyNumberFormat="1" applyFill="1" applyBorder="1"/>
    <xf numFmtId="9" fontId="95" fillId="68" borderId="35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7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26" xfId="33743" applyNumberFormat="1" applyFont="1" applyFill="1" applyBorder="1" applyAlignment="1">
      <alignment horizontal="center" vertical="center"/>
    </xf>
    <xf numFmtId="0" fontId="0" fillId="68" borderId="50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2" xfId="0" applyNumberFormat="1" applyFont="1" applyFill="1" applyBorder="1" applyAlignment="1">
      <alignment vertical="center"/>
    </xf>
    <xf numFmtId="9" fontId="95" fillId="68" borderId="33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4" fontId="0" fillId="68" borderId="28" xfId="0" applyNumberFormat="1" applyFont="1" applyFill="1" applyBorder="1" applyAlignment="1">
      <alignment vertical="center"/>
    </xf>
    <xf numFmtId="4" fontId="0" fillId="68" borderId="64" xfId="0" applyNumberFormat="1" applyFont="1" applyFill="1" applyBorder="1" applyAlignment="1">
      <alignment vertical="center"/>
    </xf>
    <xf numFmtId="9" fontId="95" fillId="68" borderId="35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2" borderId="52" xfId="0" applyFont="1" applyFill="1" applyBorder="1" applyAlignment="1">
      <alignment horizontal="center" vertical="center"/>
    </xf>
    <xf numFmtId="0" fontId="2" fillId="72" borderId="50" xfId="0" applyFont="1" applyFill="1" applyBorder="1" applyAlignment="1">
      <alignment horizontal="center" vertical="center"/>
    </xf>
    <xf numFmtId="0" fontId="91" fillId="71" borderId="0" xfId="0" applyFont="1" applyFill="1" applyBorder="1" applyAlignment="1">
      <alignment horizontal="center"/>
    </xf>
    <xf numFmtId="0" fontId="91" fillId="71" borderId="60" xfId="0" applyFont="1" applyFill="1" applyBorder="1" applyAlignment="1">
      <alignment horizontal="center"/>
    </xf>
    <xf numFmtId="0" fontId="2" fillId="72" borderId="58" xfId="0" applyFont="1" applyFill="1" applyBorder="1" applyAlignment="1">
      <alignment horizontal="center" vertical="center"/>
    </xf>
    <xf numFmtId="3" fontId="2" fillId="71" borderId="56" xfId="0" applyNumberFormat="1" applyFont="1" applyFill="1" applyBorder="1" applyAlignment="1">
      <alignment vertical="center"/>
    </xf>
    <xf numFmtId="3" fontId="2" fillId="71" borderId="63" xfId="0" applyNumberFormat="1" applyFont="1" applyFill="1" applyBorder="1" applyAlignment="1">
      <alignment vertical="center"/>
    </xf>
    <xf numFmtId="178" fontId="95" fillId="71" borderId="59" xfId="33743" applyNumberFormat="1" applyFont="1" applyFill="1" applyBorder="1" applyAlignment="1">
      <alignment horizontal="center" vertical="center"/>
    </xf>
    <xf numFmtId="0" fontId="2" fillId="73" borderId="16" xfId="0" applyFont="1" applyFill="1" applyBorder="1" applyAlignment="1">
      <alignment horizontal="right" vertical="center"/>
    </xf>
    <xf numFmtId="0" fontId="2" fillId="73" borderId="26" xfId="0" applyFont="1" applyFill="1" applyBorder="1" applyAlignment="1">
      <alignment horizontal="center" wrapText="1"/>
    </xf>
    <xf numFmtId="0" fontId="2" fillId="73" borderId="41" xfId="0" applyFont="1" applyFill="1" applyBorder="1" applyAlignment="1">
      <alignment horizontal="center" wrapText="1"/>
    </xf>
    <xf numFmtId="0" fontId="2" fillId="73" borderId="29" xfId="0" applyFont="1" applyFill="1" applyBorder="1" applyAlignment="1">
      <alignment horizontal="center" vertical="center"/>
    </xf>
    <xf numFmtId="0" fontId="2" fillId="73" borderId="28" xfId="0" applyFont="1" applyFill="1" applyBorder="1" applyAlignment="1">
      <alignment horizontal="left" indent="2"/>
    </xf>
    <xf numFmtId="0" fontId="0" fillId="73" borderId="35" xfId="0" applyFont="1" applyFill="1" applyBorder="1"/>
    <xf numFmtId="0" fontId="0" fillId="73" borderId="42" xfId="0" applyFont="1" applyFill="1" applyBorder="1"/>
    <xf numFmtId="0" fontId="0" fillId="73" borderId="30" xfId="0" applyFont="1" applyFill="1" applyBorder="1"/>
    <xf numFmtId="3" fontId="0" fillId="73" borderId="37" xfId="0" applyNumberFormat="1" applyFill="1" applyBorder="1"/>
    <xf numFmtId="3" fontId="0" fillId="73" borderId="38" xfId="0" applyNumberFormat="1" applyFill="1" applyBorder="1"/>
    <xf numFmtId="178" fontId="95" fillId="73" borderId="34" xfId="33743" applyNumberFormat="1" applyFont="1" applyFill="1" applyBorder="1" applyAlignment="1">
      <alignment horizontal="center"/>
    </xf>
    <xf numFmtId="3" fontId="0" fillId="73" borderId="40" xfId="0" applyNumberFormat="1" applyFont="1" applyFill="1" applyBorder="1"/>
    <xf numFmtId="3" fontId="0" fillId="73" borderId="23" xfId="0" applyNumberFormat="1" applyFont="1" applyFill="1" applyBorder="1"/>
    <xf numFmtId="178" fontId="95" fillId="73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9" xfId="33743" applyNumberFormat="1" applyFont="1" applyFill="1" applyBorder="1"/>
    <xf numFmtId="3" fontId="92" fillId="68" borderId="61" xfId="0" applyNumberFormat="1" applyFont="1" applyFill="1" applyBorder="1"/>
    <xf numFmtId="9" fontId="75" fillId="68" borderId="26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1" xfId="33743" applyNumberFormat="1" applyFont="1" applyFill="1" applyBorder="1"/>
    <xf numFmtId="3" fontId="92" fillId="68" borderId="62" xfId="0" applyNumberFormat="1" applyFont="1" applyFill="1" applyBorder="1"/>
    <xf numFmtId="9" fontId="75" fillId="68" borderId="33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6" xfId="33743" applyNumberFormat="1" applyFont="1" applyFill="1" applyBorder="1"/>
    <xf numFmtId="3" fontId="92" fillId="68" borderId="77" xfId="0" applyNumberFormat="1" applyFont="1" applyFill="1" applyBorder="1"/>
    <xf numFmtId="9" fontId="75" fillId="68" borderId="27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40" xfId="0" applyNumberFormat="1" applyFont="1" applyFill="1" applyBorder="1"/>
    <xf numFmtId="3" fontId="94" fillId="69" borderId="63" xfId="0" applyNumberFormat="1" applyFont="1" applyFill="1" applyBorder="1"/>
    <xf numFmtId="178" fontId="97" fillId="69" borderId="59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8" fillId="0" borderId="81" xfId="0" applyNumberFormat="1" applyFont="1" applyBorder="1"/>
    <xf numFmtId="3" fontId="98" fillId="0" borderId="82" xfId="0" applyNumberFormat="1" applyFont="1" applyBorder="1"/>
    <xf numFmtId="180" fontId="0" fillId="68" borderId="29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1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6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40" xfId="33744" applyNumberFormat="1" applyFont="1" applyFill="1" applyBorder="1"/>
    <xf numFmtId="180" fontId="94" fillId="70" borderId="56" xfId="33744" applyNumberFormat="1" applyFont="1" applyFill="1" applyBorder="1"/>
    <xf numFmtId="3" fontId="98" fillId="0" borderId="29" xfId="0" applyNumberFormat="1" applyFont="1" applyBorder="1"/>
    <xf numFmtId="3" fontId="98" fillId="0" borderId="17" xfId="0" applyNumberFormat="1" applyFont="1" applyBorder="1"/>
    <xf numFmtId="3" fontId="98" fillId="0" borderId="79" xfId="0" applyNumberFormat="1" applyFont="1" applyBorder="1"/>
    <xf numFmtId="3" fontId="98" fillId="0" borderId="80" xfId="0" applyNumberFormat="1" applyFont="1" applyBorder="1"/>
    <xf numFmtId="9" fontId="75" fillId="0" borderId="16" xfId="33743" applyFont="1" applyBorder="1"/>
    <xf numFmtId="9" fontId="75" fillId="0" borderId="74" xfId="33743" applyFont="1" applyBorder="1"/>
    <xf numFmtId="9" fontId="75" fillId="0" borderId="75" xfId="33743" applyFont="1" applyBorder="1"/>
    <xf numFmtId="3" fontId="94" fillId="69" borderId="24" xfId="0" applyNumberFormat="1" applyFont="1" applyFill="1" applyBorder="1"/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40" xfId="0" applyNumberFormat="1" applyFont="1" applyFill="1" applyBorder="1"/>
    <xf numFmtId="3" fontId="2" fillId="69" borderId="23" xfId="0" applyNumberFormat="1" applyFont="1" applyFill="1" applyBorder="1"/>
    <xf numFmtId="0" fontId="91" fillId="69" borderId="83" xfId="0" applyFont="1" applyFill="1" applyBorder="1" applyAlignment="1">
      <alignment horizontal="center"/>
    </xf>
    <xf numFmtId="1" fontId="99" fillId="0" borderId="0" xfId="0" applyNumberFormat="1" applyFont="1"/>
    <xf numFmtId="0" fontId="91" fillId="68" borderId="85" xfId="0" applyFont="1" applyFill="1" applyBorder="1" applyAlignment="1">
      <alignment horizontal="center"/>
    </xf>
    <xf numFmtId="3" fontId="0" fillId="73" borderId="86" xfId="0" applyNumberFormat="1" applyFill="1" applyBorder="1"/>
    <xf numFmtId="3" fontId="0" fillId="68" borderId="85" xfId="0" applyNumberFormat="1" applyFill="1" applyBorder="1"/>
    <xf numFmtId="3" fontId="0" fillId="68" borderId="87" xfId="0" applyNumberFormat="1" applyFill="1" applyBorder="1"/>
    <xf numFmtId="3" fontId="0" fillId="73" borderId="88" xfId="0" applyNumberFormat="1" applyFont="1" applyFill="1" applyBorder="1"/>
    <xf numFmtId="0" fontId="91" fillId="0" borderId="85" xfId="0" applyFont="1" applyBorder="1" applyAlignment="1">
      <alignment horizontal="center"/>
    </xf>
    <xf numFmtId="3" fontId="0" fillId="0" borderId="85" xfId="0" applyNumberFormat="1" applyBorder="1"/>
    <xf numFmtId="3" fontId="0" fillId="0" borderId="87" xfId="0" applyNumberFormat="1" applyBorder="1"/>
    <xf numFmtId="3" fontId="0" fillId="0" borderId="85" xfId="0" applyNumberFormat="1" applyBorder="1" applyAlignment="1">
      <alignment vertical="center"/>
    </xf>
    <xf numFmtId="0" fontId="91" fillId="69" borderId="85" xfId="0" applyFont="1" applyFill="1" applyBorder="1" applyAlignment="1">
      <alignment horizontal="center"/>
    </xf>
    <xf numFmtId="3" fontId="98" fillId="0" borderId="89" xfId="0" applyNumberFormat="1" applyFont="1" applyBorder="1"/>
    <xf numFmtId="3" fontId="98" fillId="0" borderId="90" xfId="0" applyNumberFormat="1" applyFont="1" applyBorder="1"/>
    <xf numFmtId="3" fontId="98" fillId="0" borderId="91" xfId="0" applyNumberFormat="1" applyFont="1" applyBorder="1"/>
    <xf numFmtId="3" fontId="94" fillId="70" borderId="88" xfId="0" applyNumberFormat="1" applyFont="1" applyFill="1" applyBorder="1"/>
    <xf numFmtId="178" fontId="97" fillId="70" borderId="92" xfId="33743" applyNumberFormat="1" applyFont="1" applyFill="1" applyBorder="1"/>
    <xf numFmtId="178" fontId="75" fillId="0" borderId="74" xfId="33743" applyNumberFormat="1" applyFont="1" applyBorder="1"/>
    <xf numFmtId="0" fontId="0" fillId="73" borderId="93" xfId="0" applyFont="1" applyFill="1" applyBorder="1" applyAlignment="1">
      <alignment horizontal="center"/>
    </xf>
    <xf numFmtId="3" fontId="0" fillId="73" borderId="94" xfId="0" applyNumberFormat="1" applyFont="1" applyFill="1" applyBorder="1"/>
    <xf numFmtId="3" fontId="0" fillId="73" borderId="95" xfId="0" applyNumberFormat="1" applyFont="1" applyFill="1" applyBorder="1"/>
    <xf numFmtId="3" fontId="0" fillId="73" borderId="96" xfId="0" applyNumberFormat="1" applyFont="1" applyFill="1" applyBorder="1"/>
    <xf numFmtId="0" fontId="0" fillId="73" borderId="97" xfId="0" applyFont="1" applyFill="1" applyBorder="1"/>
    <xf numFmtId="0" fontId="0" fillId="73" borderId="15" xfId="0" applyFont="1" applyFill="1" applyBorder="1" applyAlignment="1">
      <alignment horizontal="center"/>
    </xf>
    <xf numFmtId="178" fontId="102" fillId="73" borderId="27" xfId="33743" applyNumberFormat="1" applyFont="1" applyFill="1" applyBorder="1" applyAlignment="1">
      <alignment horizontal="center"/>
    </xf>
    <xf numFmtId="178" fontId="102" fillId="73" borderId="98" xfId="33743" applyNumberFormat="1" applyFont="1" applyFill="1" applyBorder="1" applyAlignment="1">
      <alignment horizontal="center"/>
    </xf>
    <xf numFmtId="4" fontId="0" fillId="73" borderId="76" xfId="0" applyNumberFormat="1" applyFont="1" applyFill="1" applyBorder="1"/>
    <xf numFmtId="0" fontId="0" fillId="73" borderId="99" xfId="0" applyFont="1" applyFill="1" applyBorder="1"/>
    <xf numFmtId="0" fontId="91" fillId="71" borderId="85" xfId="0" applyFont="1" applyFill="1" applyBorder="1" applyAlignment="1">
      <alignment horizontal="center"/>
    </xf>
    <xf numFmtId="3" fontId="0" fillId="68" borderId="89" xfId="0" applyNumberFormat="1" applyFont="1" applyFill="1" applyBorder="1" applyAlignment="1">
      <alignment vertical="center"/>
    </xf>
    <xf numFmtId="3" fontId="0" fillId="68" borderId="85" xfId="0" applyNumberFormat="1" applyFont="1" applyFill="1" applyBorder="1" applyAlignment="1">
      <alignment vertical="center"/>
    </xf>
    <xf numFmtId="4" fontId="0" fillId="68" borderId="87" xfId="0" applyNumberFormat="1" applyFont="1" applyFill="1" applyBorder="1" applyAlignment="1">
      <alignment vertical="center"/>
    </xf>
    <xf numFmtId="3" fontId="2" fillId="71" borderId="88" xfId="0" applyNumberFormat="1" applyFont="1" applyFill="1" applyBorder="1" applyAlignment="1">
      <alignment vertical="center"/>
    </xf>
    <xf numFmtId="178" fontId="95" fillId="71" borderId="22" xfId="33743" applyNumberFormat="1" applyFont="1" applyFill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9" fontId="34" fillId="0" borderId="22" xfId="33743" applyNumberFormat="1" applyFont="1" applyBorder="1" applyAlignment="1">
      <alignment horizontal="center" vertical="center"/>
    </xf>
    <xf numFmtId="3" fontId="94" fillId="70" borderId="101" xfId="0" applyNumberFormat="1" applyFont="1" applyFill="1" applyBorder="1" applyAlignment="1">
      <alignment horizontal="center" vertical="center"/>
    </xf>
    <xf numFmtId="178" fontId="97" fillId="70" borderId="102" xfId="33743" applyNumberFormat="1" applyFont="1" applyFill="1" applyBorder="1" applyAlignment="1">
      <alignment horizontal="center" vertical="center"/>
    </xf>
    <xf numFmtId="0" fontId="91" fillId="69" borderId="103" xfId="0" applyFont="1" applyFill="1" applyBorder="1" applyAlignment="1">
      <alignment horizontal="center"/>
    </xf>
    <xf numFmtId="3" fontId="2" fillId="69" borderId="88" xfId="0" applyNumberFormat="1" applyFont="1" applyFill="1" applyBorder="1"/>
    <xf numFmtId="3" fontId="0" fillId="0" borderId="0" xfId="0" applyNumberFormat="1"/>
    <xf numFmtId="0" fontId="0" fillId="0" borderId="50" xfId="0" applyBorder="1" applyAlignment="1">
      <alignment vertical="center" wrapText="1"/>
    </xf>
    <xf numFmtId="3" fontId="99" fillId="0" borderId="0" xfId="0" applyNumberFormat="1" applyFont="1" applyBorder="1"/>
    <xf numFmtId="178" fontId="95" fillId="0" borderId="33" xfId="33743" applyNumberFormat="1" applyFont="1" applyBorder="1" applyAlignment="1">
      <alignment horizontal="center" vertical="center"/>
    </xf>
    <xf numFmtId="178" fontId="95" fillId="68" borderId="33" xfId="33743" applyNumberFormat="1" applyFont="1" applyFill="1" applyBorder="1" applyAlignment="1">
      <alignment horizontal="center" vertical="center"/>
    </xf>
    <xf numFmtId="0" fontId="0" fillId="0" borderId="0" xfId="33743" applyNumberFormat="1" applyFont="1" applyBorder="1"/>
    <xf numFmtId="178" fontId="95" fillId="68" borderId="33" xfId="33743" applyNumberFormat="1" applyFont="1" applyFill="1" applyBorder="1" applyAlignment="1">
      <alignment horizontal="center"/>
    </xf>
    <xf numFmtId="178" fontId="95" fillId="68" borderId="26" xfId="33743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/>
    <xf numFmtId="167" fontId="99" fillId="0" borderId="0" xfId="0" applyNumberFormat="1" applyFont="1" applyFill="1" applyBorder="1"/>
    <xf numFmtId="181" fontId="94" fillId="0" borderId="0" xfId="0" applyNumberFormat="1" applyFont="1" applyFill="1" applyBorder="1"/>
    <xf numFmtId="0" fontId="104" fillId="0" borderId="0" xfId="0" applyFont="1" applyFill="1" applyBorder="1"/>
    <xf numFmtId="0" fontId="103" fillId="0" borderId="32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102" fillId="68" borderId="84" xfId="0" applyFont="1" applyFill="1" applyBorder="1" applyAlignment="1">
      <alignment horizontal="center"/>
    </xf>
    <xf numFmtId="0" fontId="102" fillId="68" borderId="48" xfId="0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0" fillId="73" borderId="53" xfId="0" applyFont="1" applyFill="1" applyBorder="1" applyAlignment="1">
      <alignment horizontal="center"/>
    </xf>
    <xf numFmtId="0" fontId="0" fillId="73" borderId="5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73" borderId="21" xfId="0" applyFont="1" applyFill="1" applyBorder="1" applyAlignment="1">
      <alignment horizontal="center"/>
    </xf>
    <xf numFmtId="0" fontId="2" fillId="73" borderId="51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2" fillId="68" borderId="48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5" fillId="71" borderId="84" xfId="0" applyFont="1" applyFill="1" applyBorder="1" applyAlignment="1">
      <alignment horizontal="center"/>
    </xf>
    <xf numFmtId="0" fontId="95" fillId="71" borderId="55" xfId="0" applyFont="1" applyFill="1" applyBorder="1" applyAlignment="1">
      <alignment horizontal="center"/>
    </xf>
    <xf numFmtId="0" fontId="103" fillId="71" borderId="32" xfId="0" applyFont="1" applyFill="1" applyBorder="1" applyAlignment="1">
      <alignment horizontal="center" vertical="center"/>
    </xf>
    <xf numFmtId="0" fontId="103" fillId="71" borderId="27" xfId="0" applyFont="1" applyFill="1" applyBorder="1" applyAlignment="1">
      <alignment horizontal="center" vertical="center"/>
    </xf>
    <xf numFmtId="0" fontId="95" fillId="69" borderId="84" xfId="0" applyFont="1" applyFill="1" applyBorder="1" applyAlignment="1">
      <alignment horizontal="center"/>
    </xf>
    <xf numFmtId="0" fontId="95" fillId="69" borderId="55" xfId="0" applyFont="1" applyFill="1" applyBorder="1" applyAlignment="1">
      <alignment horizont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2" fillId="70" borderId="52" xfId="0" applyFont="1" applyFill="1" applyBorder="1" applyAlignment="1">
      <alignment horizontal="center" vertical="center"/>
    </xf>
    <xf numFmtId="0" fontId="2" fillId="70" borderId="65" xfId="0" applyFont="1" applyFill="1" applyBorder="1" applyAlignment="1">
      <alignment horizontal="center" vertical="center"/>
    </xf>
    <xf numFmtId="0" fontId="2" fillId="69" borderId="47" xfId="0" applyFont="1" applyFill="1" applyBorder="1" applyAlignment="1">
      <alignment horizontal="center"/>
    </xf>
    <xf numFmtId="0" fontId="2" fillId="69" borderId="48" xfId="0" applyFont="1" applyFill="1" applyBorder="1" applyAlignment="1">
      <alignment horizontal="center"/>
    </xf>
    <xf numFmtId="0" fontId="2" fillId="71" borderId="55" xfId="0" applyFont="1" applyFill="1" applyBorder="1" applyAlignment="1">
      <alignment horizontal="center"/>
    </xf>
    <xf numFmtId="0" fontId="2" fillId="69" borderId="55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8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/>
    </xf>
    <xf numFmtId="9" fontId="0" fillId="0" borderId="0" xfId="33743" applyNumberFormat="1" applyFont="1"/>
    <xf numFmtId="9" fontId="106" fillId="73" borderId="44" xfId="33743" applyFont="1" applyFill="1" applyBorder="1" applyAlignment="1">
      <alignment horizontal="center" vertical="center" wrapText="1"/>
    </xf>
    <xf numFmtId="9" fontId="106" fillId="73" borderId="45" xfId="33743" applyFont="1" applyFill="1" applyBorder="1" applyAlignment="1">
      <alignment horizontal="center" vertical="center" wrapText="1"/>
    </xf>
    <xf numFmtId="0" fontId="105" fillId="68" borderId="0" xfId="0" applyFont="1" applyFill="1" applyBorder="1" applyAlignment="1"/>
    <xf numFmtId="178" fontId="95" fillId="68" borderId="0" xfId="33743" applyNumberFormat="1" applyFont="1" applyFill="1" applyBorder="1" applyAlignment="1">
      <alignment horizontal="center"/>
    </xf>
    <xf numFmtId="0" fontId="103" fillId="68" borderId="32" xfId="0" applyFont="1" applyFill="1" applyBorder="1" applyAlignment="1">
      <alignment horizontal="center" vertical="center"/>
    </xf>
    <xf numFmtId="0" fontId="103" fillId="68" borderId="27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center" vertical="center"/>
    </xf>
    <xf numFmtId="9" fontId="95" fillId="68" borderId="33" xfId="33743" applyNumberFormat="1" applyFont="1" applyFill="1" applyBorder="1" applyAlignment="1">
      <alignment horizontal="center"/>
    </xf>
    <xf numFmtId="0" fontId="0" fillId="68" borderId="0" xfId="0" applyFill="1" applyBorder="1" applyAlignment="1">
      <alignment horizontal="center"/>
    </xf>
    <xf numFmtId="0" fontId="0" fillId="68" borderId="50" xfId="0" applyFill="1" applyBorder="1" applyAlignment="1">
      <alignment horizontal="center"/>
    </xf>
    <xf numFmtId="0" fontId="0" fillId="68" borderId="0" xfId="0" applyFill="1" applyBorder="1" applyAlignment="1">
      <alignment horizontal="center"/>
    </xf>
    <xf numFmtId="0" fontId="0" fillId="68" borderId="28" xfId="0" applyFill="1" applyBorder="1" applyAlignment="1">
      <alignment horizontal="center"/>
    </xf>
    <xf numFmtId="0" fontId="0" fillId="68" borderId="49" xfId="0" applyFill="1" applyBorder="1" applyAlignment="1">
      <alignment horizontal="center"/>
    </xf>
    <xf numFmtId="0" fontId="2" fillId="68" borderId="14" xfId="0" applyFont="1" applyFill="1" applyBorder="1" applyAlignment="1">
      <alignment horizontal="right"/>
    </xf>
    <xf numFmtId="0" fontId="2" fillId="68" borderId="15" xfId="0" applyFont="1" applyFill="1" applyBorder="1" applyAlignment="1">
      <alignment horizontal="center"/>
    </xf>
    <xf numFmtId="0" fontId="2" fillId="68" borderId="104" xfId="0" applyFont="1" applyFill="1" applyBorder="1" applyAlignment="1">
      <alignment horizontal="center"/>
    </xf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Mayo 2019</a:t>
            </a:r>
          </a:p>
          <a:p>
            <a:pPr>
              <a:defRPr sz="800" b="1"/>
            </a:pPr>
            <a:r>
              <a:rPr lang="es-PE" sz="800" b="1"/>
              <a:t>Total : 4 860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4203011360221197"/>
                  <c:y val="-8.71310905351417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95 %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72.311128138735242</c:v>
                </c:pt>
                <c:pt idx="1">
                  <c:v>160.95057553460421</c:v>
                </c:pt>
                <c:pt idx="2">
                  <c:v>2844.452989575012</c:v>
                </c:pt>
                <c:pt idx="3">
                  <c:v>1581.8365065645503</c:v>
                </c:pt>
                <c:pt idx="4">
                  <c:v>200.06762671499999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2388.8298124075591</c:v>
                </c:pt>
                <c:pt idx="2">
                  <c:v>0</c:v>
                </c:pt>
                <c:pt idx="3">
                  <c:v>1449.2554836594654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60.408597937499998</c:v>
                </c:pt>
                <c:pt idx="1">
                  <c:v>364.59551471421838</c:v>
                </c:pt>
                <c:pt idx="2">
                  <c:v>57.417002814999996</c:v>
                </c:pt>
                <c:pt idx="3">
                  <c:v>147.57627963400301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69.006587336696199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3838.0852960670245</c:v>
                </c:pt>
                <c:pt idx="1">
                  <c:v>629.99739510072141</c:v>
                </c:pt>
                <c:pt idx="2">
                  <c:v>322.52954802345965</c:v>
                </c:pt>
                <c:pt idx="3">
                  <c:v>69.006587336696199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89708680"/>
        <c:axId val="489711032"/>
      </c:barChart>
      <c:catAx>
        <c:axId val="48970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11032"/>
        <c:crosses val="autoZero"/>
        <c:auto val="1"/>
        <c:lblAlgn val="ctr"/>
        <c:lblOffset val="100"/>
        <c:noMultiLvlLbl val="0"/>
      </c:catAx>
      <c:valAx>
        <c:axId val="48971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0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HUANUCO</c:v>
                </c:pt>
                <c:pt idx="3">
                  <c:v>JUNIN</c:v>
                </c:pt>
                <c:pt idx="4">
                  <c:v>ANCASH</c:v>
                </c:pt>
                <c:pt idx="5">
                  <c:v>CALLAO</c:v>
                </c:pt>
                <c:pt idx="6">
                  <c:v>CUSCO</c:v>
                </c:pt>
                <c:pt idx="7">
                  <c:v>ICA</c:v>
                </c:pt>
                <c:pt idx="8">
                  <c:v>CAJAMARCA</c:v>
                </c:pt>
                <c:pt idx="9">
                  <c:v>AREQUIPA</c:v>
                </c:pt>
                <c:pt idx="10">
                  <c:v>PIURA</c:v>
                </c:pt>
                <c:pt idx="11">
                  <c:v>PASCO</c:v>
                </c:pt>
                <c:pt idx="12">
                  <c:v>PUNO</c:v>
                </c:pt>
                <c:pt idx="13">
                  <c:v>LA LIBERTAD</c:v>
                </c:pt>
                <c:pt idx="14">
                  <c:v>LORETO</c:v>
                </c:pt>
                <c:pt idx="15">
                  <c:v>MOQUEGUA</c:v>
                </c:pt>
                <c:pt idx="16">
                  <c:v>UCAYALI</c:v>
                </c:pt>
                <c:pt idx="17">
                  <c:v>TACNA</c:v>
                </c:pt>
                <c:pt idx="18">
                  <c:v>AMAZONAS</c:v>
                </c:pt>
                <c:pt idx="19">
                  <c:v>SAN MARTÍN</c:v>
                </c:pt>
                <c:pt idx="20">
                  <c:v>LAMBAYEQUE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1693.5771610449735</c:v>
                </c:pt>
                <c:pt idx="1">
                  <c:v>909.7383135920926</c:v>
                </c:pt>
                <c:pt idx="2">
                  <c:v>325.59446137736944</c:v>
                </c:pt>
                <c:pt idx="3">
                  <c:v>300.43308055571993</c:v>
                </c:pt>
                <c:pt idx="4">
                  <c:v>263.11813787495743</c:v>
                </c:pt>
                <c:pt idx="5">
                  <c:v>229.79844265543596</c:v>
                </c:pt>
                <c:pt idx="6">
                  <c:v>202.42400814054812</c:v>
                </c:pt>
                <c:pt idx="7">
                  <c:v>143.67843316344974</c:v>
                </c:pt>
                <c:pt idx="8">
                  <c:v>126.81411347751025</c:v>
                </c:pt>
                <c:pt idx="9">
                  <c:v>114.21016483098957</c:v>
                </c:pt>
                <c:pt idx="10">
                  <c:v>108.36949983157221</c:v>
                </c:pt>
                <c:pt idx="11">
                  <c:v>102.70472813484993</c:v>
                </c:pt>
                <c:pt idx="12">
                  <c:v>95.683678328117921</c:v>
                </c:pt>
                <c:pt idx="13">
                  <c:v>69.492549219348987</c:v>
                </c:pt>
                <c:pt idx="14">
                  <c:v>69.006587336696199</c:v>
                </c:pt>
                <c:pt idx="15">
                  <c:v>55.490806346890473</c:v>
                </c:pt>
                <c:pt idx="16">
                  <c:v>13.120970831625336</c:v>
                </c:pt>
                <c:pt idx="17">
                  <c:v>13.026487203698464</c:v>
                </c:pt>
                <c:pt idx="18">
                  <c:v>5.8093980597610484</c:v>
                </c:pt>
                <c:pt idx="19">
                  <c:v>5.5292901112762163</c:v>
                </c:pt>
                <c:pt idx="20">
                  <c:v>5.3663132103717182</c:v>
                </c:pt>
                <c:pt idx="21">
                  <c:v>4.5702236440333346</c:v>
                </c:pt>
                <c:pt idx="22">
                  <c:v>1.1483841136192421</c:v>
                </c:pt>
                <c:pt idx="23">
                  <c:v>0.76886643489189643</c:v>
                </c:pt>
                <c:pt idx="24">
                  <c:v>0.14472700810179245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39973576"/>
        <c:axId val="439977496"/>
      </c:barChart>
      <c:catAx>
        <c:axId val="43997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39977496"/>
        <c:crosses val="autoZero"/>
        <c:auto val="1"/>
        <c:lblAlgn val="ctr"/>
        <c:lblOffset val="100"/>
        <c:noMultiLvlLbl val="0"/>
      </c:catAx>
      <c:valAx>
        <c:axId val="439977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399735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 2: Producción de Energía Eléctrica Nacional,</a:t>
            </a:r>
          </a:p>
          <a:p>
            <a:pPr>
              <a:defRPr sz="800" b="1"/>
            </a:pPr>
            <a:r>
              <a:rPr lang="es-PE" sz="800" b="1" baseline="0"/>
              <a:t>según Fuente, mayo 2019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Resumen!$Q$26:$Q$29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Resumen!$R$26:$R$29</c:f>
              <c:numCache>
                <c:formatCode>#,##0</c:formatCode>
                <c:ptCount val="4"/>
                <c:pt idx="0">
                  <c:v>2766.573391649782</c:v>
                </c:pt>
                <c:pt idx="1">
                  <c:v>1690.7449345317386</c:v>
                </c:pt>
                <c:pt idx="2">
                  <c:v>62.564696865000002</c:v>
                </c:pt>
                <c:pt idx="3">
                  <c:v>46.187362507500005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Resumen!$Q$26:$Q$29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Resumen!$S$26:$S$29</c:f>
              <c:numCache>
                <c:formatCode>#,##0</c:formatCode>
                <c:ptCount val="4"/>
                <c:pt idx="0">
                  <c:v>2916.7641177137471</c:v>
                </c:pt>
                <c:pt idx="1">
                  <c:v>1742.7870820991545</c:v>
                </c:pt>
                <c:pt idx="2">
                  <c:v>92.624653934999998</c:v>
                </c:pt>
                <c:pt idx="3">
                  <c:v>49.242465799999991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57696"/>
        <c:axId val="442958088"/>
      </c:barChart>
      <c:catAx>
        <c:axId val="44295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2958088"/>
        <c:crosses val="autoZero"/>
        <c:auto val="1"/>
        <c:lblAlgn val="ctr"/>
        <c:lblOffset val="100"/>
        <c:noMultiLvlLbl val="0"/>
      </c:catAx>
      <c:valAx>
        <c:axId val="4429580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295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 3: Producción de Energía Eléctrica Nacional,</a:t>
            </a:r>
            <a:endParaRPr lang="es-PE" sz="800" b="1">
              <a:effectLst/>
            </a:endParaRP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Interconexión, mayo 2019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Resumen!$Q$42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995177543258461E-2"/>
                  <c:y val="6.8979692427537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0.10419920860146289"/>
                  <c:y val="5.62308353308308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Resumen!$R$41:$S$41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Resumen!$R$42:$S$42</c:f>
              <c:numCache>
                <c:formatCode>#,##0</c:formatCode>
                <c:ptCount val="2"/>
                <c:pt idx="0">
                  <c:v>222.80060233172242</c:v>
                </c:pt>
                <c:pt idx="1">
                  <c:v>227.86169523330162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Resumen!$Q$43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Resumen!$R$41:$S$41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Resumen!$R$43:$S$43</c:f>
              <c:numCache>
                <c:formatCode>#,##0</c:formatCode>
                <c:ptCount val="2"/>
                <c:pt idx="0">
                  <c:v>4435.8273114222984</c:v>
                </c:pt>
                <c:pt idx="1">
                  <c:v>4631.7571312946002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958872"/>
        <c:axId val="442959656"/>
        <c:axId val="443429424"/>
      </c:bar3DChart>
      <c:catAx>
        <c:axId val="4429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2959656"/>
        <c:crosses val="autoZero"/>
        <c:auto val="1"/>
        <c:lblAlgn val="ctr"/>
        <c:lblOffset val="100"/>
        <c:noMultiLvlLbl val="0"/>
      </c:catAx>
      <c:valAx>
        <c:axId val="44295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2958872"/>
        <c:crosses val="autoZero"/>
        <c:crossBetween val="between"/>
      </c:valAx>
      <c:serAx>
        <c:axId val="44342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295965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utilizado, mayo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Resumen!$S$58:$T$58</c:f>
              <c:numCache>
                <c:formatCode>#,##0</c:formatCode>
                <c:ptCount val="2"/>
                <c:pt idx="0">
                  <c:v>2656.5517810122819</c:v>
                </c:pt>
                <c:pt idx="1">
                  <c:v>2742.0094272112474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Resumen!$S$59:$T$59</c:f>
              <c:numCache>
                <c:formatCode>#,##0</c:formatCode>
                <c:ptCount val="2"/>
                <c:pt idx="0">
                  <c:v>1676.4102502442388</c:v>
                </c:pt>
                <c:pt idx="1">
                  <c:v>1726.9717032191545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Resumen!$S$60:$T$60</c:f>
              <c:numCache>
                <c:formatCode>#,##0</c:formatCode>
                <c:ptCount val="2"/>
                <c:pt idx="0">
                  <c:v>110.0216106375</c:v>
                </c:pt>
                <c:pt idx="1">
                  <c:v>174.75469050249973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Resumen!$S$61:$T$61</c:f>
              <c:numCache>
                <c:formatCode>#,##0</c:formatCode>
                <c:ptCount val="2"/>
                <c:pt idx="0">
                  <c:v>215.64427186</c:v>
                </c:pt>
                <c:pt idx="1">
                  <c:v>215.88300559499993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3147704"/>
        <c:axId val="489712208"/>
        <c:axId val="0"/>
      </c:bar3DChart>
      <c:catAx>
        <c:axId val="44314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12208"/>
        <c:crosses val="autoZero"/>
        <c:auto val="1"/>
        <c:lblAlgn val="ctr"/>
        <c:lblOffset val="100"/>
        <c:noMultiLvlLbl val="0"/>
      </c:catAx>
      <c:valAx>
        <c:axId val="4897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4770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2916.7641177137471</c:v>
                </c:pt>
                <c:pt idx="1">
                  <c:v>1522.9261700769498</c:v>
                </c:pt>
                <c:pt idx="2">
                  <c:v>174.65389068720458</c:v>
                </c:pt>
                <c:pt idx="3">
                  <c:v>44.857021335000006</c:v>
                </c:pt>
                <c:pt idx="4">
                  <c:v>142.6506239</c:v>
                </c:pt>
                <c:pt idx="5">
                  <c:v>57.417002814999954</c:v>
                </c:pt>
                <c:pt idx="6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9712600"/>
        <c:axId val="489712992"/>
      </c:barChart>
      <c:catAx>
        <c:axId val="48971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12992"/>
        <c:crosses val="autoZero"/>
        <c:auto val="1"/>
        <c:lblAlgn val="ctr"/>
        <c:lblOffset val="100"/>
        <c:noMultiLvlLbl val="0"/>
      </c:catAx>
      <c:valAx>
        <c:axId val="4897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1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4425.0191732940211</c:v>
                </c:pt>
                <c:pt idx="1">
                  <c:v>4614.6941784779019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233.60874045999998</c:v>
                </c:pt>
                <c:pt idx="1">
                  <c:v>244.92464804999997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89709464"/>
        <c:axId val="489705544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5.014539576562857E-2</c:v>
                </c:pt>
                <c:pt idx="1">
                  <c:v>5.0399971025092444E-2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05936"/>
        <c:axId val="489707896"/>
      </c:lineChart>
      <c:catAx>
        <c:axId val="48970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05544"/>
        <c:crosses val="autoZero"/>
        <c:auto val="1"/>
        <c:lblAlgn val="ctr"/>
        <c:lblOffset val="100"/>
        <c:noMultiLvlLbl val="1"/>
      </c:catAx>
      <c:valAx>
        <c:axId val="489705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09464"/>
        <c:crosses val="autoZero"/>
        <c:crossBetween val="between"/>
        <c:majorUnit val="1000"/>
      </c:valAx>
      <c:valAx>
        <c:axId val="489707896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9705936"/>
        <c:crosses val="max"/>
        <c:crossBetween val="between"/>
      </c:valAx>
      <c:catAx>
        <c:axId val="48970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489707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2766.573391649782</c:v>
                </c:pt>
                <c:pt idx="1">
                  <c:v>1518.2660524524997</c:v>
                </c:pt>
                <c:pt idx="2">
                  <c:v>139.86740919173931</c:v>
                </c:pt>
                <c:pt idx="3" formatCode="#,##0.00">
                  <c:v>0.31231999999999999</c:v>
                </c:pt>
                <c:pt idx="4">
                  <c:v>32.2991528875</c:v>
                </c:pt>
                <c:pt idx="5">
                  <c:v>143.40436725000001</c:v>
                </c:pt>
                <c:pt idx="6">
                  <c:v>57.9052203225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619042933920393"/>
                  <c:y val="5.06911376426307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760489310689371"/>
                      <c:h val="0.13165376256676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2916.7641177137471</c:v>
                </c:pt>
                <c:pt idx="1">
                  <c:v>1522.9261700769498</c:v>
                </c:pt>
                <c:pt idx="2">
                  <c:v>174.65389068720458</c:v>
                </c:pt>
                <c:pt idx="3" formatCode="#,##0.00">
                  <c:v>0.35</c:v>
                </c:pt>
                <c:pt idx="4">
                  <c:v>44.857021335000006</c:v>
                </c:pt>
                <c:pt idx="5">
                  <c:v>142.6506239</c:v>
                </c:pt>
                <c:pt idx="6">
                  <c:v>57.417002814999954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82.139825962500026</c:v>
                </c:pt>
                <c:pt idx="1">
                  <c:v>163.33879059196983</c:v>
                </c:pt>
                <c:pt idx="2">
                  <c:v>0</c:v>
                </c:pt>
                <c:pt idx="3">
                  <c:v>77.050931468989802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69851</xdr:colOff>
      <xdr:row>21</xdr:row>
      <xdr:rowOff>88900</xdr:rowOff>
    </xdr:from>
    <xdr:to>
      <xdr:col>14</xdr:col>
      <xdr:colOff>692151</xdr:colOff>
      <xdr:row>33</xdr:row>
      <xdr:rowOff>25401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36</xdr:row>
      <xdr:rowOff>52674</xdr:rowOff>
    </xdr:from>
    <xdr:to>
      <xdr:col>14</xdr:col>
      <xdr:colOff>619125</xdr:colOff>
      <xdr:row>49</xdr:row>
      <xdr:rowOff>85724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212726</xdr:colOff>
      <xdr:row>64</xdr:row>
      <xdr:rowOff>159543</xdr:rowOff>
    </xdr:from>
    <xdr:to>
      <xdr:col>12</xdr:col>
      <xdr:colOff>209550</xdr:colOff>
      <xdr:row>83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energético, al mes mayo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11626" y="1202519"/>
          <a:ext cx="6626955" cy="2366123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185737</xdr:colOff>
      <xdr:row>61</xdr:row>
      <xdr:rowOff>14288</xdr:rowOff>
    </xdr:from>
    <xdr:to>
      <xdr:col>7</xdr:col>
      <xdr:colOff>744140</xdr:colOff>
      <xdr:row>70</xdr:row>
      <xdr:rowOff>35719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363681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A2F1059-3570-4813-8EC7-C5B9B98DA39F}"/>
            </a:ext>
          </a:extLst>
        </xdr:cNvPr>
        <xdr:cNvGrpSpPr/>
      </xdr:nvGrpSpPr>
      <xdr:grpSpPr>
        <a:xfrm>
          <a:off x="400050" y="3268436"/>
          <a:ext cx="4341202" cy="5497284"/>
          <a:chOff x="400050" y="3268436"/>
          <a:chExt cx="4341202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F050816-9D44-4E6B-8468-B7C1BCBFF582}"/>
              </a:ext>
            </a:extLst>
          </xdr:cNvPr>
          <xdr:cNvGrpSpPr/>
        </xdr:nvGrpSpPr>
        <xdr:grpSpPr>
          <a:xfrm>
            <a:off x="400050" y="3268436"/>
            <a:ext cx="4341202" cy="5497284"/>
            <a:chOff x="395288" y="3289867"/>
            <a:chExt cx="4500745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395288" y="4326731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595438" y="5476875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964840" y="6731610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814513" y="373618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3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2"/>
  <sheetViews>
    <sheetView tabSelected="1" view="pageBreakPreview" zoomScale="150" zoomScaleNormal="100" zoomScaleSheetLayoutView="150" workbookViewId="0">
      <selection activeCell="N21" sqref="N21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9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21" ht="15">
      <c r="B2" s="2" t="s">
        <v>116</v>
      </c>
      <c r="C2" s="3"/>
      <c r="D2" s="2"/>
      <c r="E2" s="2"/>
      <c r="F2" s="2"/>
      <c r="G2" s="2"/>
      <c r="H2" s="2"/>
      <c r="I2" s="2"/>
      <c r="J2" s="2"/>
      <c r="K2" s="2"/>
    </row>
    <row r="3" spans="2:21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21" ht="15">
      <c r="B4" s="4" t="s">
        <v>86</v>
      </c>
      <c r="C4" s="3"/>
      <c r="D4" s="4"/>
      <c r="E4" s="4"/>
      <c r="F4" s="4"/>
      <c r="G4" s="4"/>
      <c r="H4" s="4"/>
      <c r="I4" s="4"/>
      <c r="J4" s="4"/>
      <c r="K4" s="4"/>
    </row>
    <row r="5" spans="2:21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21">
      <c r="C6" s="10" t="s">
        <v>63</v>
      </c>
    </row>
    <row r="8" spans="2:21" s="1" customFormat="1">
      <c r="B8" s="8"/>
      <c r="C8" s="158"/>
      <c r="D8" s="158"/>
      <c r="E8" s="158"/>
      <c r="F8" s="158"/>
      <c r="G8" s="158"/>
      <c r="H8" s="9"/>
      <c r="I8" s="9"/>
      <c r="J8" s="9"/>
      <c r="K8" s="9"/>
    </row>
    <row r="9" spans="2:21" s="1" customFormat="1" ht="33.75" customHeight="1">
      <c r="B9" s="8"/>
      <c r="C9" s="219" t="s">
        <v>64</v>
      </c>
      <c r="D9" s="220" t="s">
        <v>71</v>
      </c>
      <c r="E9" s="221" t="s">
        <v>72</v>
      </c>
      <c r="F9" s="222" t="s">
        <v>73</v>
      </c>
      <c r="G9" s="367" t="s">
        <v>124</v>
      </c>
      <c r="H9" s="9"/>
      <c r="I9" s="9"/>
      <c r="J9" s="9"/>
      <c r="K9" s="9"/>
    </row>
    <row r="10" spans="2:21" s="1" customFormat="1" ht="13.5" thickBot="1">
      <c r="B10" s="8"/>
      <c r="C10" s="223" t="s">
        <v>65</v>
      </c>
      <c r="D10" s="224"/>
      <c r="E10" s="225"/>
      <c r="F10" s="226"/>
      <c r="G10" s="368"/>
      <c r="H10" s="9"/>
      <c r="I10" s="9"/>
      <c r="J10" s="9"/>
      <c r="K10" s="9"/>
    </row>
    <row r="11" spans="2:21" s="1" customFormat="1" ht="13.5" thickTop="1">
      <c r="B11" s="8"/>
      <c r="C11" s="159"/>
      <c r="D11" s="160"/>
      <c r="E11" s="161"/>
      <c r="F11" s="162"/>
      <c r="G11" s="163"/>
      <c r="H11" s="9"/>
      <c r="I11" s="9"/>
      <c r="J11" s="9"/>
      <c r="K11" s="9"/>
      <c r="Q11" s="336" t="s">
        <v>66</v>
      </c>
      <c r="R11" s="176" t="s">
        <v>41</v>
      </c>
      <c r="S11" s="177">
        <f>E12</f>
        <v>72.311128138735242</v>
      </c>
      <c r="U11" s="366">
        <f>S11/SUM(S11:S15)</f>
        <v>1.4880000000000011E-2</v>
      </c>
    </row>
    <row r="12" spans="2:21" s="1" customFormat="1">
      <c r="B12" s="8"/>
      <c r="C12" s="164" t="s">
        <v>68</v>
      </c>
      <c r="D12" s="165">
        <v>2844.452989575012</v>
      </c>
      <c r="E12" s="166">
        <v>72.311128138735242</v>
      </c>
      <c r="F12" s="167">
        <f>SUM(D12:E12)</f>
        <v>2916.7641177137471</v>
      </c>
      <c r="G12" s="168">
        <f>(F12/F$16)</f>
        <v>0.60020430034380201</v>
      </c>
      <c r="H12" s="9"/>
      <c r="I12" s="9"/>
      <c r="J12" s="9"/>
      <c r="K12" s="9"/>
      <c r="Q12" s="336"/>
      <c r="R12" s="176" t="s">
        <v>74</v>
      </c>
      <c r="S12" s="177">
        <f>E13</f>
        <v>160.95057553460421</v>
      </c>
      <c r="T12" s="366">
        <f>SUM(S11:S12)/SUM(S11:S15)</f>
        <v>4.8000000000000029E-2</v>
      </c>
      <c r="U12" s="366">
        <f>S12/SUM(S11:S15)</f>
        <v>3.3120000000000017E-2</v>
      </c>
    </row>
    <row r="13" spans="2:21" s="1" customFormat="1">
      <c r="B13" s="8"/>
      <c r="C13" s="164" t="s">
        <v>67</v>
      </c>
      <c r="D13" s="165">
        <v>1581.8365065645503</v>
      </c>
      <c r="E13" s="166">
        <v>160.95057553460421</v>
      </c>
      <c r="F13" s="167">
        <f>SUM(D13:E13)</f>
        <v>1742.7870820991545</v>
      </c>
      <c r="G13" s="168">
        <f>(F13/F$16)</f>
        <v>0.3586262923720584</v>
      </c>
      <c r="H13" s="9"/>
      <c r="I13" s="9"/>
      <c r="J13" s="9"/>
      <c r="K13" s="9"/>
      <c r="Q13" s="336" t="s">
        <v>93</v>
      </c>
      <c r="R13" s="176" t="s">
        <v>41</v>
      </c>
      <c r="S13" s="177">
        <f>D12</f>
        <v>2844.452989575012</v>
      </c>
    </row>
    <row r="14" spans="2:21" s="1" customFormat="1">
      <c r="B14" s="8"/>
      <c r="C14" s="164" t="s">
        <v>69</v>
      </c>
      <c r="D14" s="165">
        <v>142.6506239</v>
      </c>
      <c r="E14" s="169"/>
      <c r="F14" s="167">
        <f>SUM(D14:E14)</f>
        <v>142.6506239</v>
      </c>
      <c r="G14" s="168">
        <f>(F14/F$16)</f>
        <v>2.9354282504893692E-2</v>
      </c>
      <c r="H14" s="9"/>
      <c r="I14" s="9"/>
      <c r="J14" s="9"/>
      <c r="K14" s="9"/>
      <c r="Q14" s="336"/>
      <c r="R14" s="176" t="s">
        <v>74</v>
      </c>
      <c r="S14" s="177">
        <f>D13</f>
        <v>1581.8365065645503</v>
      </c>
      <c r="T14" s="366">
        <f>SUM(S13:S15)/SUM(S11:S15)</f>
        <v>0.95199999999999985</v>
      </c>
    </row>
    <row r="15" spans="2:21" s="1" customFormat="1" ht="13.5" thickBot="1">
      <c r="B15" s="8"/>
      <c r="C15" s="170" t="s">
        <v>5</v>
      </c>
      <c r="D15" s="171">
        <v>57.417002814999996</v>
      </c>
      <c r="E15" s="172"/>
      <c r="F15" s="173">
        <f>SUM(D15:E15)</f>
        <v>57.417002814999996</v>
      </c>
      <c r="G15" s="174">
        <f>(F15/F$16)</f>
        <v>1.1815124779245963E-2</v>
      </c>
      <c r="H15" s="9"/>
      <c r="I15" s="9"/>
      <c r="J15" s="9"/>
      <c r="K15" s="9"/>
      <c r="Q15" s="336"/>
      <c r="R15" s="176" t="s">
        <v>92</v>
      </c>
      <c r="S15" s="177">
        <f>SUM(D14:D15)</f>
        <v>200.06762671499999</v>
      </c>
    </row>
    <row r="16" spans="2:21" s="1" customFormat="1" ht="13.5" thickTop="1">
      <c r="B16" s="8"/>
      <c r="C16" s="297" t="s">
        <v>73</v>
      </c>
      <c r="D16" s="298">
        <f>SUM(D12:D15)</f>
        <v>4626.3571228545625</v>
      </c>
      <c r="E16" s="299">
        <f>SUM(E12:E15)</f>
        <v>233.26170367333947</v>
      </c>
      <c r="F16" s="300">
        <f>SUM(F12:F15)</f>
        <v>4859.6188265279015</v>
      </c>
      <c r="G16" s="301"/>
      <c r="H16" s="9"/>
      <c r="I16" s="9"/>
      <c r="J16" s="9"/>
      <c r="K16" s="9"/>
    </row>
    <row r="17" spans="2:19" s="1" customFormat="1">
      <c r="B17" s="8"/>
      <c r="C17" s="302"/>
      <c r="D17" s="303">
        <f>D16/F16</f>
        <v>0.95200000000000007</v>
      </c>
      <c r="E17" s="304">
        <f>E16/F16</f>
        <v>4.8000000000000043E-2</v>
      </c>
      <c r="F17" s="305"/>
      <c r="G17" s="306"/>
      <c r="H17" s="9"/>
      <c r="I17" s="9"/>
      <c r="J17" s="9"/>
      <c r="K17" s="9"/>
    </row>
    <row r="18" spans="2:19" s="1" customFormat="1">
      <c r="B18" s="8"/>
      <c r="C18" s="159"/>
      <c r="D18" s="159"/>
      <c r="E18" s="159"/>
      <c r="F18" s="159"/>
      <c r="G18" s="159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77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59"/>
      <c r="D22" s="159"/>
      <c r="E22" s="159"/>
      <c r="F22" s="159"/>
      <c r="G22" s="159"/>
      <c r="H22" s="9"/>
      <c r="I22" s="9"/>
      <c r="J22" s="9"/>
      <c r="K22" s="9"/>
    </row>
    <row r="23" spans="2:19" s="1" customFormat="1" ht="12.75" customHeight="1">
      <c r="B23" s="8"/>
      <c r="C23" s="380" t="s">
        <v>76</v>
      </c>
      <c r="D23" s="179"/>
      <c r="E23" s="342" t="s">
        <v>117</v>
      </c>
      <c r="F23" s="343"/>
      <c r="G23" s="180" t="s">
        <v>75</v>
      </c>
      <c r="H23" s="334" t="s">
        <v>118</v>
      </c>
      <c r="I23" s="335"/>
      <c r="J23" s="180" t="s">
        <v>75</v>
      </c>
      <c r="K23" s="9"/>
    </row>
    <row r="24" spans="2:19" s="1" customFormat="1" ht="12.75" customHeight="1">
      <c r="B24" s="8"/>
      <c r="C24" s="381" t="s">
        <v>65</v>
      </c>
      <c r="D24" s="382"/>
      <c r="E24" s="182">
        <v>2018</v>
      </c>
      <c r="F24" s="183">
        <v>2019</v>
      </c>
      <c r="G24" s="184"/>
      <c r="H24" s="281">
        <v>2018</v>
      </c>
      <c r="I24" s="183">
        <v>2019</v>
      </c>
      <c r="J24" s="184"/>
      <c r="K24" s="9"/>
    </row>
    <row r="25" spans="2:19" s="1" customFormat="1">
      <c r="B25" s="8"/>
      <c r="C25" s="340" t="s">
        <v>70</v>
      </c>
      <c r="D25" s="341"/>
      <c r="E25" s="227">
        <f>SUM(E26:E29)</f>
        <v>4426.928453557498</v>
      </c>
      <c r="F25" s="228">
        <f>SUM(F26:F29)</f>
        <v>4626.3571228545625</v>
      </c>
      <c r="G25" s="229">
        <f>((F25/E25)-1)</f>
        <v>4.5048993086121092E-2</v>
      </c>
      <c r="H25" s="282">
        <f>SUM(H26:H29)</f>
        <v>21667.71878322</v>
      </c>
      <c r="I25" s="228">
        <f>SUM(I26:I29)</f>
        <v>22720.295146320615</v>
      </c>
      <c r="J25" s="229">
        <f>((I25/H25)-1)</f>
        <v>4.8578088613359549E-2</v>
      </c>
      <c r="K25" s="9"/>
      <c r="Q25" s="176"/>
      <c r="R25" s="176">
        <v>2018</v>
      </c>
      <c r="S25" s="176">
        <v>2019</v>
      </c>
    </row>
    <row r="26" spans="2:19" s="1" customFormat="1">
      <c r="B26" s="8"/>
      <c r="C26" s="185" t="s">
        <v>68</v>
      </c>
      <c r="D26" s="159"/>
      <c r="E26" s="186">
        <v>2695.7319894499988</v>
      </c>
      <c r="F26" s="187">
        <f>D12</f>
        <v>2844.452989575012</v>
      </c>
      <c r="G26" s="188">
        <f t="shared" ref="G26:G33" si="0">((F26/E26)-1)</f>
        <v>5.5169060094641065E-2</v>
      </c>
      <c r="H26" s="283">
        <v>14521.398152130001</v>
      </c>
      <c r="I26" s="187">
        <v>14765.357261394005</v>
      </c>
      <c r="J26" s="188">
        <f t="shared" ref="J26:J33" si="1">((I26/H26)-1)</f>
        <v>1.6799973852946071E-2</v>
      </c>
      <c r="K26" s="9"/>
      <c r="Q26" s="176" t="s">
        <v>68</v>
      </c>
      <c r="R26" s="177">
        <f>SUM(E26,E31)</f>
        <v>2766.573391649782</v>
      </c>
      <c r="S26" s="177">
        <f>SUM(F26,F31)</f>
        <v>2916.7641177137471</v>
      </c>
    </row>
    <row r="27" spans="2:19" s="1" customFormat="1">
      <c r="B27" s="8"/>
      <c r="C27" s="185" t="s">
        <v>67</v>
      </c>
      <c r="D27" s="159"/>
      <c r="E27" s="186">
        <v>1529.8868765349994</v>
      </c>
      <c r="F27" s="187">
        <f>D13</f>
        <v>1581.8365065645503</v>
      </c>
      <c r="G27" s="188">
        <f t="shared" si="0"/>
        <v>3.3956517195055769E-2</v>
      </c>
      <c r="H27" s="283">
        <v>6331.7274937774982</v>
      </c>
      <c r="I27" s="187">
        <v>7018.5986933066124</v>
      </c>
      <c r="J27" s="188">
        <f t="shared" si="1"/>
        <v>0.10848085300640875</v>
      </c>
      <c r="K27" s="9"/>
      <c r="Q27" s="176" t="s">
        <v>67</v>
      </c>
      <c r="R27" s="177">
        <f>SUM(E27,E32)</f>
        <v>1690.7449345317386</v>
      </c>
      <c r="S27" s="177">
        <f>SUM(F27,F32)</f>
        <v>1742.7870820991545</v>
      </c>
    </row>
    <row r="28" spans="2:19" s="1" customFormat="1">
      <c r="B28" s="8"/>
      <c r="C28" s="185" t="s">
        <v>69</v>
      </c>
      <c r="D28" s="159"/>
      <c r="E28" s="186">
        <v>143.40436725000001</v>
      </c>
      <c r="F28" s="187">
        <f>D14</f>
        <v>142.6506239</v>
      </c>
      <c r="G28" s="326">
        <f t="shared" si="0"/>
        <v>-5.2560697031353021E-3</v>
      </c>
      <c r="H28" s="283">
        <v>530.50227126000004</v>
      </c>
      <c r="I28" s="187">
        <v>647.84913234499993</v>
      </c>
      <c r="J28" s="188">
        <f t="shared" si="1"/>
        <v>0.22119954511464845</v>
      </c>
      <c r="K28" s="9"/>
      <c r="Q28" s="176" t="s">
        <v>69</v>
      </c>
      <c r="R28" s="177">
        <v>62.564696865000002</v>
      </c>
      <c r="S28" s="177">
        <v>92.624653934999998</v>
      </c>
    </row>
    <row r="29" spans="2:19" s="1" customFormat="1">
      <c r="B29" s="8"/>
      <c r="C29" s="185" t="s">
        <v>5</v>
      </c>
      <c r="D29" s="159"/>
      <c r="E29" s="186">
        <v>57.9052203225</v>
      </c>
      <c r="F29" s="187">
        <f>D15</f>
        <v>57.417002814999996</v>
      </c>
      <c r="G29" s="326">
        <f t="shared" si="0"/>
        <v>-8.4313211275408584E-3</v>
      </c>
      <c r="H29" s="283">
        <v>284.09086605250002</v>
      </c>
      <c r="I29" s="187">
        <v>288.49005927499996</v>
      </c>
      <c r="J29" s="188">
        <f t="shared" si="1"/>
        <v>1.548516248912768E-2</v>
      </c>
      <c r="K29" s="9"/>
      <c r="Q29" s="176" t="s">
        <v>5</v>
      </c>
      <c r="R29" s="177">
        <v>46.187362507500005</v>
      </c>
      <c r="S29" s="177">
        <v>49.242465799999991</v>
      </c>
    </row>
    <row r="30" spans="2:19" s="1" customFormat="1">
      <c r="B30" s="8"/>
      <c r="C30" s="340" t="s">
        <v>66</v>
      </c>
      <c r="D30" s="341"/>
      <c r="E30" s="227">
        <f>SUM(E31:E32)</f>
        <v>231.69946019652252</v>
      </c>
      <c r="F30" s="228">
        <f>SUM(F31:F32)</f>
        <v>233.26170367333947</v>
      </c>
      <c r="G30" s="229">
        <f t="shared" si="0"/>
        <v>6.7425425829299446E-3</v>
      </c>
      <c r="H30" s="282">
        <f>SUM(H31:H32)</f>
        <v>1109.4674375771174</v>
      </c>
      <c r="I30" s="228">
        <f>SUM(I31:I32)</f>
        <v>1086.7787137179228</v>
      </c>
      <c r="J30" s="229">
        <f t="shared" si="1"/>
        <v>-2.0450103437684275E-2</v>
      </c>
      <c r="K30" s="9"/>
      <c r="Q30" s="176"/>
      <c r="R30" s="176"/>
      <c r="S30" s="176"/>
    </row>
    <row r="31" spans="2:19" s="1" customFormat="1">
      <c r="B31" s="8"/>
      <c r="C31" s="185" t="s">
        <v>68</v>
      </c>
      <c r="D31" s="159"/>
      <c r="E31" s="186">
        <v>70.841402199783275</v>
      </c>
      <c r="F31" s="187">
        <f>E12</f>
        <v>72.311128138735242</v>
      </c>
      <c r="G31" s="188">
        <f t="shared" si="0"/>
        <v>2.0746708751008702E-2</v>
      </c>
      <c r="H31" s="283">
        <v>355.62333422790789</v>
      </c>
      <c r="I31" s="187">
        <v>345.62207530156269</v>
      </c>
      <c r="J31" s="188">
        <f t="shared" si="1"/>
        <v>-2.8123179678462007E-2</v>
      </c>
      <c r="K31" s="9"/>
    </row>
    <row r="32" spans="2:19" s="1" customFormat="1" ht="13.5" thickBot="1">
      <c r="B32" s="8"/>
      <c r="C32" s="189" t="s">
        <v>67</v>
      </c>
      <c r="D32" s="159"/>
      <c r="E32" s="190">
        <v>160.85805799673923</v>
      </c>
      <c r="F32" s="191">
        <f>E13</f>
        <v>160.95057553460421</v>
      </c>
      <c r="G32" s="192">
        <f t="shared" si="0"/>
        <v>5.7515016044051848E-4</v>
      </c>
      <c r="H32" s="284">
        <v>753.84410334920949</v>
      </c>
      <c r="I32" s="191">
        <v>741.15663841636012</v>
      </c>
      <c r="J32" s="192">
        <f t="shared" si="1"/>
        <v>-1.6830356404568203E-2</v>
      </c>
      <c r="K32" s="9"/>
    </row>
    <row r="33" spans="2:19" s="1" customFormat="1" ht="14.25" thickTop="1" thickBot="1">
      <c r="B33" s="8"/>
      <c r="C33" s="337" t="s">
        <v>73</v>
      </c>
      <c r="D33" s="338"/>
      <c r="E33" s="230">
        <f>SUM(E25,E30)</f>
        <v>4658.6279137540205</v>
      </c>
      <c r="F33" s="231">
        <f>SUM(F25,F30)</f>
        <v>4859.6188265279015</v>
      </c>
      <c r="G33" s="232">
        <f t="shared" si="0"/>
        <v>4.3143800383902864E-2</v>
      </c>
      <c r="H33" s="285">
        <f>SUM(H25,H30)</f>
        <v>22777.186220797117</v>
      </c>
      <c r="I33" s="231">
        <f>SUM(I25,I30)</f>
        <v>23807.073860038538</v>
      </c>
      <c r="J33" s="232">
        <f t="shared" si="1"/>
        <v>4.5215753572803719E-2</v>
      </c>
      <c r="K33" s="9"/>
    </row>
    <row r="34" spans="2:19" s="1" customFormat="1">
      <c r="B34" s="8"/>
      <c r="C34" s="175"/>
      <c r="D34" s="193"/>
      <c r="E34" s="193"/>
      <c r="F34" s="194"/>
      <c r="G34" s="158"/>
      <c r="H34" s="95"/>
      <c r="I34" s="95"/>
      <c r="J34" s="9"/>
      <c r="K34" s="9"/>
    </row>
    <row r="35" spans="2:19" s="1" customFormat="1">
      <c r="B35" s="8"/>
      <c r="C35" s="94"/>
      <c r="D35" s="95"/>
      <c r="E35" s="95"/>
      <c r="F35" s="96"/>
      <c r="G35" s="9"/>
      <c r="H35" s="9"/>
      <c r="I35" s="9"/>
      <c r="J35" s="9"/>
      <c r="K35" s="9"/>
    </row>
    <row r="36" spans="2:19" s="1" customFormat="1">
      <c r="B36" s="8"/>
      <c r="C36" s="10" t="s">
        <v>84</v>
      </c>
      <c r="H36" s="9"/>
      <c r="I36" s="9"/>
      <c r="J36" s="9"/>
      <c r="K36" s="9"/>
    </row>
    <row r="37" spans="2:19" s="1" customFormat="1">
      <c r="B37" s="8"/>
      <c r="C37" s="10"/>
      <c r="H37" s="9"/>
      <c r="I37" s="9"/>
      <c r="J37" s="9"/>
      <c r="K37" s="9"/>
    </row>
    <row r="38" spans="2:19" s="1" customFormat="1" ht="13.5" thickBot="1">
      <c r="B38" s="8"/>
      <c r="C38" s="10"/>
      <c r="H38" s="9"/>
      <c r="I38" s="9"/>
      <c r="J38" s="9"/>
      <c r="K38" s="9"/>
    </row>
    <row r="39" spans="2:19" s="1" customFormat="1" ht="12.75" customHeight="1">
      <c r="B39" s="8"/>
      <c r="C39" s="380" t="s">
        <v>76</v>
      </c>
      <c r="D39" s="179"/>
      <c r="E39" s="342" t="s">
        <v>117</v>
      </c>
      <c r="F39" s="343"/>
      <c r="G39" s="371" t="s">
        <v>75</v>
      </c>
      <c r="H39" s="334" t="s">
        <v>118</v>
      </c>
      <c r="I39" s="335"/>
      <c r="J39" s="371" t="s">
        <v>75</v>
      </c>
      <c r="K39" s="9"/>
    </row>
    <row r="40" spans="2:19" s="1" customFormat="1" ht="12.75" customHeight="1">
      <c r="B40" s="8"/>
      <c r="C40" s="381" t="s">
        <v>125</v>
      </c>
      <c r="D40" s="382"/>
      <c r="E40" s="182">
        <v>2018</v>
      </c>
      <c r="F40" s="183">
        <v>2019</v>
      </c>
      <c r="G40" s="372"/>
      <c r="H40" s="281">
        <v>2018</v>
      </c>
      <c r="I40" s="183">
        <v>2019</v>
      </c>
      <c r="J40" s="372"/>
      <c r="K40" s="9"/>
      <c r="Q40" s="176"/>
      <c r="R40" s="176"/>
      <c r="S40" s="176"/>
    </row>
    <row r="41" spans="2:19" s="1" customFormat="1">
      <c r="B41" s="8"/>
      <c r="C41" s="340" t="s">
        <v>70</v>
      </c>
      <c r="D41" s="341"/>
      <c r="E41" s="227">
        <f>SUM(E42:E44)</f>
        <v>4426.928453557498</v>
      </c>
      <c r="F41" s="228">
        <f>SUM(F42:F44)</f>
        <v>4626.3571228545625</v>
      </c>
      <c r="G41" s="229">
        <f>((F41/E41)-1)</f>
        <v>4.5048993086121092E-2</v>
      </c>
      <c r="H41" s="282">
        <f>SUM(H42:H44)</f>
        <v>21667.71878322</v>
      </c>
      <c r="I41" s="228">
        <f>SUM(I42:I44)</f>
        <v>22720.295146320615</v>
      </c>
      <c r="J41" s="229">
        <f>((I41/H41)-1)</f>
        <v>4.8578088613359549E-2</v>
      </c>
      <c r="K41" s="9"/>
      <c r="Q41" s="176"/>
      <c r="R41" s="176">
        <v>2018</v>
      </c>
      <c r="S41" s="176">
        <v>2019</v>
      </c>
    </row>
    <row r="42" spans="2:19" s="1" customFormat="1">
      <c r="B42" s="8"/>
      <c r="C42" s="373" t="s">
        <v>0</v>
      </c>
      <c r="D42" s="181" t="s">
        <v>112</v>
      </c>
      <c r="E42" s="186">
        <v>4287.9763284749988</v>
      </c>
      <c r="F42" s="187">
        <v>4485.2532306075</v>
      </c>
      <c r="G42" s="326">
        <f t="shared" ref="G42:G48" si="2">((F42/E42)-1)</f>
        <v>4.6006994213669605E-2</v>
      </c>
      <c r="H42" s="283">
        <v>20986.536990507499</v>
      </c>
      <c r="I42" s="187">
        <v>22058.785062550007</v>
      </c>
      <c r="J42" s="326">
        <f t="shared" ref="J42:J48" si="3">((I42/H42)-1)</f>
        <v>5.1092186982897747E-2</v>
      </c>
      <c r="K42" s="9"/>
      <c r="Q42" s="176" t="s">
        <v>78</v>
      </c>
      <c r="R42" s="177">
        <f>SUM(E44,E47)</f>
        <v>222.80060233172242</v>
      </c>
      <c r="S42" s="177">
        <f>SUM(F44,F47)</f>
        <v>227.86169523330162</v>
      </c>
    </row>
    <row r="43" spans="2:19" s="1" customFormat="1">
      <c r="B43" s="8"/>
      <c r="C43" s="373"/>
      <c r="D43" s="181" t="s">
        <v>79</v>
      </c>
      <c r="E43" s="186">
        <v>95.484279082499995</v>
      </c>
      <c r="F43" s="187">
        <v>95.302956730802322</v>
      </c>
      <c r="G43" s="374">
        <f t="shared" si="2"/>
        <v>-1.8989759721703692E-3</v>
      </c>
      <c r="H43" s="283">
        <v>457.6022047125</v>
      </c>
      <c r="I43" s="187">
        <v>437.21171310435011</v>
      </c>
      <c r="J43" s="374">
        <f t="shared" si="3"/>
        <v>-4.4559426065179708E-2</v>
      </c>
      <c r="K43" s="9"/>
      <c r="Q43" s="176" t="s">
        <v>0</v>
      </c>
      <c r="R43" s="177">
        <f>SUM(E42:E43,E46)</f>
        <v>4435.8273114222984</v>
      </c>
      <c r="S43" s="177">
        <f>SUM(F42:F43,F46)</f>
        <v>4631.7571312946002</v>
      </c>
    </row>
    <row r="44" spans="2:19" s="1" customFormat="1">
      <c r="B44" s="8"/>
      <c r="C44" s="375" t="s">
        <v>78</v>
      </c>
      <c r="D44" s="376"/>
      <c r="E44" s="186">
        <v>43.467845999999994</v>
      </c>
      <c r="F44" s="187">
        <v>45.800935516260175</v>
      </c>
      <c r="G44" s="188">
        <f t="shared" si="2"/>
        <v>5.3673916031178104E-2</v>
      </c>
      <c r="H44" s="283">
        <v>223.57958799999997</v>
      </c>
      <c r="I44" s="187">
        <v>224.29837066626018</v>
      </c>
      <c r="J44" s="188">
        <f t="shared" si="3"/>
        <v>3.2148850111495264E-3</v>
      </c>
      <c r="K44" s="9"/>
      <c r="Q44" s="176"/>
      <c r="R44" s="176"/>
      <c r="S44" s="176"/>
    </row>
    <row r="45" spans="2:19" s="1" customFormat="1">
      <c r="B45" s="8"/>
      <c r="C45" s="340" t="s">
        <v>66</v>
      </c>
      <c r="D45" s="341"/>
      <c r="E45" s="227">
        <f>SUM(E46:E47)</f>
        <v>231.69946019652247</v>
      </c>
      <c r="F45" s="228">
        <f>SUM(F46:F47)</f>
        <v>233.26170367333947</v>
      </c>
      <c r="G45" s="229">
        <f t="shared" si="2"/>
        <v>6.7425425829301666E-3</v>
      </c>
      <c r="H45" s="282">
        <f>SUM(H46:H47)</f>
        <v>1109.4674375771172</v>
      </c>
      <c r="I45" s="228">
        <f>SUM(I46:I47)</f>
        <v>1086.778713717923</v>
      </c>
      <c r="J45" s="229">
        <f t="shared" si="3"/>
        <v>-2.0450103437683942E-2</v>
      </c>
      <c r="K45" s="9"/>
    </row>
    <row r="46" spans="2:19" s="1" customFormat="1">
      <c r="B46" s="8"/>
      <c r="C46" s="377" t="s">
        <v>0</v>
      </c>
      <c r="D46" s="181" t="s">
        <v>79</v>
      </c>
      <c r="E46" s="186">
        <v>52.366703864800016</v>
      </c>
      <c r="F46" s="187">
        <v>51.200943956298033</v>
      </c>
      <c r="G46" s="188">
        <f t="shared" si="2"/>
        <v>-2.2261471936666721E-2</v>
      </c>
      <c r="H46" s="283">
        <v>235.61388975937209</v>
      </c>
      <c r="I46" s="187">
        <v>246.29319580468714</v>
      </c>
      <c r="J46" s="188">
        <f t="shared" si="3"/>
        <v>4.5325451976628406E-2</v>
      </c>
      <c r="K46" s="9"/>
    </row>
    <row r="47" spans="2:19" s="1" customFormat="1" ht="13.5" thickBot="1">
      <c r="B47" s="8"/>
      <c r="C47" s="378" t="s">
        <v>78</v>
      </c>
      <c r="D47" s="379"/>
      <c r="E47" s="190">
        <v>179.33275633172244</v>
      </c>
      <c r="F47" s="191">
        <v>182.06075971704144</v>
      </c>
      <c r="G47" s="192">
        <f t="shared" si="2"/>
        <v>1.5211963732229883E-2</v>
      </c>
      <c r="H47" s="284">
        <v>873.85354781774504</v>
      </c>
      <c r="I47" s="191">
        <v>840.48551791323575</v>
      </c>
      <c r="J47" s="192">
        <f t="shared" si="3"/>
        <v>-3.8184922390987031E-2</v>
      </c>
      <c r="K47" s="9"/>
    </row>
    <row r="48" spans="2:19" s="1" customFormat="1" ht="14.25" thickTop="1" thickBot="1">
      <c r="B48" s="8"/>
      <c r="C48" s="337" t="s">
        <v>73</v>
      </c>
      <c r="D48" s="338"/>
      <c r="E48" s="230">
        <f>SUM(E41,E45)</f>
        <v>4658.6279137540205</v>
      </c>
      <c r="F48" s="231">
        <f>SUM(F41,F45)</f>
        <v>4859.6188265279015</v>
      </c>
      <c r="G48" s="232">
        <f t="shared" si="2"/>
        <v>4.3143800383902864E-2</v>
      </c>
      <c r="H48" s="285">
        <f>SUM(H41,H45)</f>
        <v>22777.186220797117</v>
      </c>
      <c r="I48" s="231">
        <f>SUM(I41,I45)</f>
        <v>23807.073860038538</v>
      </c>
      <c r="J48" s="232">
        <f t="shared" si="3"/>
        <v>4.5215753572803719E-2</v>
      </c>
      <c r="K48" s="9"/>
    </row>
    <row r="49" spans="2:22" s="1" customFormat="1">
      <c r="B49" s="8"/>
      <c r="C49" s="369" t="s">
        <v>113</v>
      </c>
      <c r="D49" s="175"/>
      <c r="E49" s="193"/>
      <c r="F49" s="193"/>
      <c r="G49" s="370"/>
      <c r="H49" s="158"/>
      <c r="I49" s="158"/>
      <c r="J49" s="158"/>
      <c r="K49" s="9"/>
    </row>
    <row r="50" spans="2:22" s="1" customFormat="1">
      <c r="B50" s="8"/>
      <c r="C50" s="94"/>
      <c r="D50" s="94"/>
      <c r="E50" s="95"/>
      <c r="F50" s="95"/>
      <c r="G50" s="108"/>
      <c r="H50" s="9"/>
      <c r="I50" s="9"/>
      <c r="J50" s="9"/>
      <c r="K50" s="9"/>
    </row>
    <row r="51" spans="2:22" s="1" customFormat="1">
      <c r="B51" s="8"/>
      <c r="C51" s="10" t="s">
        <v>85</v>
      </c>
      <c r="H51" s="9"/>
      <c r="I51" s="9"/>
      <c r="J51" s="9"/>
      <c r="K51" s="9"/>
    </row>
    <row r="52" spans="2:22" s="1" customFormat="1">
      <c r="B52" s="8"/>
      <c r="C52" s="10" t="s">
        <v>114</v>
      </c>
      <c r="H52" s="9"/>
      <c r="I52" s="9"/>
      <c r="J52" s="9"/>
      <c r="K52" s="9"/>
    </row>
    <row r="53" spans="2:22" s="1" customFormat="1" ht="13.5" thickBot="1">
      <c r="B53" s="8"/>
      <c r="C53" s="10"/>
      <c r="H53" s="9"/>
      <c r="I53" s="9"/>
      <c r="J53" s="9"/>
      <c r="K53" s="9"/>
      <c r="L53" s="320"/>
      <c r="M53" s="320"/>
    </row>
    <row r="54" spans="2:22" s="1" customFormat="1" ht="12.75" customHeight="1">
      <c r="B54" s="8"/>
      <c r="C54" s="380" t="s">
        <v>76</v>
      </c>
      <c r="D54" s="179"/>
      <c r="E54" s="344" t="s">
        <v>117</v>
      </c>
      <c r="F54" s="345"/>
      <c r="G54" s="332" t="s">
        <v>75</v>
      </c>
      <c r="H54" s="334" t="s">
        <v>118</v>
      </c>
      <c r="I54" s="335"/>
      <c r="J54" s="332" t="s">
        <v>75</v>
      </c>
      <c r="K54" s="9"/>
      <c r="L54" s="320"/>
      <c r="M54" s="320"/>
    </row>
    <row r="55" spans="2:22" s="1" customFormat="1" ht="12.75" customHeight="1">
      <c r="B55" s="8"/>
      <c r="C55" s="381" t="s">
        <v>126</v>
      </c>
      <c r="D55" s="382"/>
      <c r="E55" s="99">
        <v>2018</v>
      </c>
      <c r="F55" s="100">
        <v>2019</v>
      </c>
      <c r="G55" s="333"/>
      <c r="H55" s="286">
        <v>2018</v>
      </c>
      <c r="I55" s="100">
        <v>2019</v>
      </c>
      <c r="J55" s="333"/>
      <c r="K55" s="9"/>
      <c r="L55" s="320"/>
      <c r="M55" s="320"/>
    </row>
    <row r="56" spans="2:22" s="1" customFormat="1">
      <c r="B56" s="8"/>
      <c r="C56" s="340" t="s">
        <v>70</v>
      </c>
      <c r="D56" s="341"/>
      <c r="E56" s="227">
        <f>SUM(E57:E60)</f>
        <v>4426.928453557498</v>
      </c>
      <c r="F56" s="228">
        <f>SUM(F57:F60)</f>
        <v>4626.3571228545625</v>
      </c>
      <c r="G56" s="229">
        <f>((F56/E56)-1)</f>
        <v>4.5048993086121092E-2</v>
      </c>
      <c r="H56" s="282">
        <f>SUM(H57:H60)</f>
        <v>21667.71878322</v>
      </c>
      <c r="I56" s="228">
        <f>SUM(I57:I60)</f>
        <v>22720.295146320619</v>
      </c>
      <c r="J56" s="229">
        <f>((I56/H56)-1)</f>
        <v>4.8578088613359771E-2</v>
      </c>
      <c r="K56" s="9"/>
    </row>
    <row r="57" spans="2:22" s="1" customFormat="1" ht="25.5">
      <c r="B57" s="8"/>
      <c r="C57" s="339" t="s">
        <v>80</v>
      </c>
      <c r="D57" s="321" t="s">
        <v>81</v>
      </c>
      <c r="E57" s="110">
        <v>215.64427186</v>
      </c>
      <c r="F57" s="111">
        <v>215.88300559499993</v>
      </c>
      <c r="G57" s="323">
        <f t="shared" ref="G57:G64" si="4">((F57/E57)-1)</f>
        <v>1.1070719984387356E-3</v>
      </c>
      <c r="H57" s="289">
        <v>872.52672125250001</v>
      </c>
      <c r="I57" s="111">
        <v>1018.1221117574999</v>
      </c>
      <c r="J57" s="112">
        <f t="shared" ref="J57:J64" si="5">((I57/H57)-1)</f>
        <v>0.16686639727892771</v>
      </c>
      <c r="K57" s="9"/>
      <c r="L57" s="320"/>
      <c r="Q57" s="176"/>
      <c r="R57" s="176"/>
      <c r="S57" s="176">
        <v>2018</v>
      </c>
      <c r="T57" s="176">
        <v>2019</v>
      </c>
      <c r="U57" s="176"/>
      <c r="V57" s="176"/>
    </row>
    <row r="58" spans="2:22" s="1" customFormat="1">
      <c r="B58" s="8"/>
      <c r="C58" s="339"/>
      <c r="D58" s="105" t="s">
        <v>41</v>
      </c>
      <c r="E58" s="101">
        <v>110.0216106375</v>
      </c>
      <c r="F58" s="102">
        <v>174.75469050249973</v>
      </c>
      <c r="G58" s="107">
        <f t="shared" si="4"/>
        <v>0.58836695345501488</v>
      </c>
      <c r="H58" s="287">
        <v>583.02939845499998</v>
      </c>
      <c r="I58" s="102">
        <v>821.22200949999956</v>
      </c>
      <c r="J58" s="107">
        <f t="shared" si="5"/>
        <v>0.40854305404873004</v>
      </c>
      <c r="K58" s="9"/>
      <c r="L58" s="320"/>
      <c r="Q58" s="336" t="s">
        <v>82</v>
      </c>
      <c r="R58" s="176" t="s">
        <v>68</v>
      </c>
      <c r="S58" s="177">
        <f>SUM(E60,E63)</f>
        <v>2656.5517810122819</v>
      </c>
      <c r="T58" s="177">
        <f>SUM(F60,F63)</f>
        <v>2742.0094272112474</v>
      </c>
      <c r="U58" s="178">
        <f t="shared" ref="U58:V61" si="6">S58/S$63</f>
        <v>0.57024339144346403</v>
      </c>
      <c r="V58" s="178">
        <f t="shared" si="6"/>
        <v>0.56424372468125383</v>
      </c>
    </row>
    <row r="59" spans="2:22" s="1" customFormat="1">
      <c r="B59" s="8"/>
      <c r="C59" s="339" t="s">
        <v>82</v>
      </c>
      <c r="D59" s="109" t="s">
        <v>83</v>
      </c>
      <c r="E59" s="101">
        <f>SUM(E27:E29)-E57</f>
        <v>1515.5521922474995</v>
      </c>
      <c r="F59" s="102">
        <f>SUM(F27:F29)-F57</f>
        <v>1566.0211276845503</v>
      </c>
      <c r="G59" s="107">
        <f t="shared" si="4"/>
        <v>3.3300691124472204E-2</v>
      </c>
      <c r="H59" s="287">
        <f>SUM(H27:H29)-H57</f>
        <v>6273.7939098374991</v>
      </c>
      <c r="I59" s="102">
        <f>SUM(I27:I29)-I57</f>
        <v>6936.8157731691126</v>
      </c>
      <c r="J59" s="107">
        <f t="shared" si="5"/>
        <v>0.10568116722673593</v>
      </c>
      <c r="K59" s="9"/>
      <c r="Q59" s="336"/>
      <c r="R59" s="176" t="s">
        <v>67</v>
      </c>
      <c r="S59" s="177">
        <f>SUM(E59,E62)</f>
        <v>1676.4102502442388</v>
      </c>
      <c r="T59" s="177">
        <f>SUM(F59,F62)</f>
        <v>1726.9717032191545</v>
      </c>
      <c r="U59" s="178">
        <f t="shared" si="6"/>
        <v>0.35985064299615893</v>
      </c>
      <c r="V59" s="178">
        <f t="shared" si="6"/>
        <v>0.35537184393802346</v>
      </c>
    </row>
    <row r="60" spans="2:22" s="1" customFormat="1">
      <c r="B60" s="8"/>
      <c r="C60" s="339"/>
      <c r="D60" s="105" t="s">
        <v>41</v>
      </c>
      <c r="E60" s="101">
        <f>E26-E58</f>
        <v>2585.7103788124987</v>
      </c>
      <c r="F60" s="102">
        <f>F26-F58</f>
        <v>2669.6982990725123</v>
      </c>
      <c r="G60" s="97">
        <f t="shared" si="4"/>
        <v>3.2481565200888962E-2</v>
      </c>
      <c r="H60" s="287">
        <f>H26-H58</f>
        <v>13938.368753675</v>
      </c>
      <c r="I60" s="102">
        <f>I26-I58</f>
        <v>13944.135251894006</v>
      </c>
      <c r="J60" s="97">
        <f t="shared" si="5"/>
        <v>4.1371399486656024E-4</v>
      </c>
      <c r="K60" s="9"/>
      <c r="Q60" s="336" t="s">
        <v>80</v>
      </c>
      <c r="R60" s="176" t="s">
        <v>68</v>
      </c>
      <c r="S60" s="177">
        <f>E58</f>
        <v>110.0216106375</v>
      </c>
      <c r="T60" s="177">
        <f>F58</f>
        <v>174.75469050249973</v>
      </c>
      <c r="U60" s="178">
        <f t="shared" si="6"/>
        <v>2.3616741382730923E-2</v>
      </c>
      <c r="V60" s="178">
        <f t="shared" si="6"/>
        <v>3.5960575662548074E-2</v>
      </c>
    </row>
    <row r="61" spans="2:22" s="1" customFormat="1">
      <c r="B61" s="8"/>
      <c r="C61" s="340" t="s">
        <v>66</v>
      </c>
      <c r="D61" s="341"/>
      <c r="E61" s="227">
        <f>SUM(E62:E63)</f>
        <v>231.69946019652252</v>
      </c>
      <c r="F61" s="228">
        <f>SUM(F62:F63)</f>
        <v>233.26170367333947</v>
      </c>
      <c r="G61" s="229">
        <f t="shared" si="4"/>
        <v>6.7425425829299446E-3</v>
      </c>
      <c r="H61" s="282">
        <f>SUM(H62:H63)</f>
        <v>1109.4674375771174</v>
      </c>
      <c r="I61" s="228">
        <f>SUM(I62:I63)</f>
        <v>1086.7787137179228</v>
      </c>
      <c r="J61" s="229">
        <f t="shared" si="5"/>
        <v>-2.0450103437684275E-2</v>
      </c>
      <c r="K61" s="9"/>
      <c r="Q61" s="336"/>
      <c r="R61" s="176" t="s">
        <v>94</v>
      </c>
      <c r="S61" s="177">
        <f>E57</f>
        <v>215.64427186</v>
      </c>
      <c r="T61" s="177">
        <f>F57</f>
        <v>215.88300559499993</v>
      </c>
      <c r="U61" s="178">
        <f t="shared" si="6"/>
        <v>4.6289224177646186E-2</v>
      </c>
      <c r="V61" s="178">
        <f t="shared" si="6"/>
        <v>4.4423855718174483E-2</v>
      </c>
    </row>
    <row r="62" spans="2:22" s="1" customFormat="1">
      <c r="B62" s="8"/>
      <c r="C62" s="339" t="s">
        <v>82</v>
      </c>
      <c r="D62" s="109" t="s">
        <v>83</v>
      </c>
      <c r="E62" s="101">
        <f>E32</f>
        <v>160.85805799673923</v>
      </c>
      <c r="F62" s="102">
        <f>F32</f>
        <v>160.95057553460421</v>
      </c>
      <c r="G62" s="106">
        <f t="shared" si="4"/>
        <v>5.7515016044051848E-4</v>
      </c>
      <c r="H62" s="287">
        <f>H32</f>
        <v>753.84410334920949</v>
      </c>
      <c r="I62" s="102">
        <f>I32</f>
        <v>741.15663841636012</v>
      </c>
      <c r="J62" s="97">
        <f t="shared" si="5"/>
        <v>-1.6830356404568203E-2</v>
      </c>
      <c r="K62" s="9"/>
      <c r="Q62" s="176"/>
      <c r="R62" s="176"/>
      <c r="S62" s="176"/>
      <c r="T62" s="176"/>
      <c r="U62" s="176"/>
      <c r="V62" s="176"/>
    </row>
    <row r="63" spans="2:22" s="1" customFormat="1" ht="13.5" thickBot="1">
      <c r="B63" s="8"/>
      <c r="C63" s="339"/>
      <c r="D63" s="105" t="s">
        <v>41</v>
      </c>
      <c r="E63" s="103">
        <f>E31</f>
        <v>70.841402199783275</v>
      </c>
      <c r="F63" s="104">
        <f>F31</f>
        <v>72.311128138735242</v>
      </c>
      <c r="G63" s="98">
        <f t="shared" si="4"/>
        <v>2.0746708751008702E-2</v>
      </c>
      <c r="H63" s="288">
        <f>H31</f>
        <v>355.62333422790789</v>
      </c>
      <c r="I63" s="104">
        <f>I31</f>
        <v>345.62207530156269</v>
      </c>
      <c r="J63" s="98">
        <f t="shared" si="5"/>
        <v>-2.8123179678462007E-2</v>
      </c>
      <c r="K63" s="9"/>
      <c r="Q63" s="176"/>
      <c r="R63" s="176"/>
      <c r="S63" s="177">
        <f>SUM(S58:S61)</f>
        <v>4658.6279137540205</v>
      </c>
      <c r="T63" s="177">
        <f>SUM(T58:T61)</f>
        <v>4859.6188265279025</v>
      </c>
      <c r="U63" s="176"/>
      <c r="V63" s="176"/>
    </row>
    <row r="64" spans="2:22" s="1" customFormat="1" ht="14.25" thickTop="1" thickBot="1">
      <c r="B64" s="8"/>
      <c r="C64" s="337" t="s">
        <v>73</v>
      </c>
      <c r="D64" s="338"/>
      <c r="E64" s="230">
        <f>SUM(E56,E61)</f>
        <v>4658.6279137540205</v>
      </c>
      <c r="F64" s="231">
        <f>SUM(F56,F61)</f>
        <v>4859.6188265279015</v>
      </c>
      <c r="G64" s="232">
        <f t="shared" si="4"/>
        <v>4.3143800383902864E-2</v>
      </c>
      <c r="H64" s="285">
        <f>SUM(H56,H61)</f>
        <v>22777.186220797117</v>
      </c>
      <c r="I64" s="231">
        <f>SUM(I56,I61)</f>
        <v>23807.073860038541</v>
      </c>
      <c r="J64" s="232">
        <f t="shared" si="5"/>
        <v>4.5215753572803719E-2</v>
      </c>
      <c r="K64" s="9"/>
      <c r="Q64" s="176"/>
      <c r="R64" s="176"/>
      <c r="S64" s="176"/>
      <c r="T64" s="176"/>
      <c r="U64" s="176"/>
      <c r="V64" s="176"/>
    </row>
    <row r="65" spans="2:11" s="1" customFormat="1">
      <c r="B65" s="8"/>
      <c r="C65" s="10"/>
      <c r="H65" s="9"/>
      <c r="I65" s="9"/>
      <c r="J65" s="9"/>
      <c r="K65" s="9"/>
    </row>
    <row r="66" spans="2:11" s="1" customFormat="1">
      <c r="B66" s="8"/>
      <c r="C66" s="10"/>
      <c r="H66" s="9"/>
      <c r="I66" s="9"/>
      <c r="J66" s="9"/>
      <c r="K66" s="9"/>
    </row>
    <row r="67" spans="2:11" s="1" customFormat="1">
      <c r="B67" s="8"/>
      <c r="C67" s="10"/>
      <c r="H67" s="9"/>
      <c r="I67" s="9"/>
      <c r="J67" s="9"/>
      <c r="K67" s="9"/>
    </row>
    <row r="68" spans="2:11" s="1" customFormat="1">
      <c r="B68" s="8"/>
      <c r="C68" s="10"/>
      <c r="H68" s="9"/>
      <c r="I68" s="9"/>
      <c r="J68" s="9"/>
      <c r="K68" s="9"/>
    </row>
    <row r="69" spans="2:11" s="1" customFormat="1">
      <c r="B69" s="8"/>
      <c r="C69" s="10"/>
      <c r="H69" s="9"/>
      <c r="I69" s="9"/>
      <c r="J69" s="9"/>
      <c r="K69" s="9"/>
    </row>
    <row r="70" spans="2:11" s="1" customFormat="1">
      <c r="B70" s="8"/>
      <c r="C70" s="10"/>
      <c r="H70" s="9"/>
      <c r="I70" s="9"/>
      <c r="J70" s="9"/>
      <c r="K70" s="9"/>
    </row>
    <row r="71" spans="2:11" s="1" customFormat="1">
      <c r="B71" s="8"/>
      <c r="C71" s="10"/>
      <c r="H71" s="9"/>
      <c r="I71" s="9"/>
      <c r="J71" s="9"/>
      <c r="K71" s="9"/>
    </row>
    <row r="72" spans="2:11" s="1" customFormat="1">
      <c r="B72" s="8"/>
      <c r="C72" s="10"/>
      <c r="H72" s="9"/>
      <c r="I72" s="9"/>
      <c r="J72" s="9"/>
      <c r="K72" s="9"/>
    </row>
    <row r="73" spans="2:11" s="1" customFormat="1">
      <c r="B73" s="8"/>
      <c r="C73" s="10"/>
      <c r="H73" s="9"/>
      <c r="I73" s="9"/>
      <c r="J73" s="9"/>
      <c r="K73" s="9"/>
    </row>
    <row r="74" spans="2:11" s="1" customFormat="1">
      <c r="B74" s="8"/>
      <c r="C74" s="10"/>
      <c r="H74" s="9"/>
      <c r="I74" s="9"/>
      <c r="J74" s="9"/>
      <c r="K74" s="9"/>
    </row>
    <row r="75" spans="2:11" s="1" customFormat="1">
      <c r="B75" s="8"/>
      <c r="C75" s="10"/>
      <c r="H75" s="9"/>
      <c r="I75" s="9"/>
      <c r="J75" s="9"/>
      <c r="K75" s="9"/>
    </row>
    <row r="76" spans="2:11" s="1" customFormat="1">
      <c r="B76" s="8"/>
      <c r="C76" s="10"/>
      <c r="H76" s="9"/>
      <c r="I76" s="9"/>
      <c r="J76" s="9"/>
      <c r="K76" s="9"/>
    </row>
    <row r="77" spans="2:11" s="1" customFormat="1">
      <c r="B77" s="8"/>
      <c r="C77" s="10"/>
      <c r="H77" s="9"/>
      <c r="I77" s="9"/>
      <c r="J77" s="9"/>
      <c r="K77" s="9"/>
    </row>
    <row r="78" spans="2:11" s="1" customFormat="1">
      <c r="B78" s="8"/>
      <c r="C78" s="10"/>
      <c r="H78" s="9"/>
      <c r="I78" s="9"/>
      <c r="J78" s="9"/>
      <c r="K78" s="9"/>
    </row>
    <row r="79" spans="2:11" s="1" customFormat="1">
      <c r="B79" s="8"/>
      <c r="C79" s="10"/>
      <c r="H79" s="9"/>
      <c r="I79" s="9"/>
      <c r="J79" s="9"/>
      <c r="K79" s="9"/>
    </row>
    <row r="80" spans="2:11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94"/>
      <c r="D82" s="94"/>
      <c r="E82" s="95"/>
      <c r="F82" s="95"/>
      <c r="G82" s="108"/>
      <c r="H82" s="9"/>
      <c r="I82" s="9"/>
      <c r="J82" s="9"/>
      <c r="K82" s="9"/>
    </row>
  </sheetData>
  <mergeCells count="33">
    <mergeCell ref="G9:G10"/>
    <mergeCell ref="C24:D24"/>
    <mergeCell ref="C40:D40"/>
    <mergeCell ref="C55:D55"/>
    <mergeCell ref="C42:C43"/>
    <mergeCell ref="C44:D44"/>
    <mergeCell ref="E39:F39"/>
    <mergeCell ref="C25:D25"/>
    <mergeCell ref="C30:D30"/>
    <mergeCell ref="C33:D33"/>
    <mergeCell ref="Q11:Q12"/>
    <mergeCell ref="Q13:Q15"/>
    <mergeCell ref="Q58:Q59"/>
    <mergeCell ref="Q60:Q61"/>
    <mergeCell ref="C64:D64"/>
    <mergeCell ref="C59:C60"/>
    <mergeCell ref="C62:C63"/>
    <mergeCell ref="C47:D47"/>
    <mergeCell ref="C41:D41"/>
    <mergeCell ref="C45:D45"/>
    <mergeCell ref="C48:D48"/>
    <mergeCell ref="E23:F23"/>
    <mergeCell ref="C56:D56"/>
    <mergeCell ref="C57:C58"/>
    <mergeCell ref="C61:D61"/>
    <mergeCell ref="E54:F54"/>
    <mergeCell ref="G39:G40"/>
    <mergeCell ref="G54:G55"/>
    <mergeCell ref="H23:I23"/>
    <mergeCell ref="H39:I39"/>
    <mergeCell ref="J39:J40"/>
    <mergeCell ref="H54:I54"/>
    <mergeCell ref="J54:J55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zoomScale="110" zoomScaleNormal="100" zoomScaleSheetLayoutView="110" workbookViewId="0">
      <selection activeCell="J6" sqref="J6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8" customWidth="1"/>
    <col min="12" max="12" width="27.5703125" style="58" customWidth="1"/>
    <col min="13" max="13" width="21.85546875" style="59" customWidth="1"/>
    <col min="14" max="21" width="11.42578125" style="59"/>
    <col min="22" max="25" width="11.42578125" style="61"/>
    <col min="26" max="28" width="11.42578125" style="19"/>
  </cols>
  <sheetData>
    <row r="1" spans="2:28">
      <c r="N1" s="60">
        <v>3066.3426032056236</v>
      </c>
      <c r="O1" s="60"/>
      <c r="P1" s="60"/>
      <c r="Q1" s="60"/>
      <c r="R1" s="60"/>
      <c r="S1" s="60"/>
      <c r="T1" s="60"/>
      <c r="U1" s="60"/>
    </row>
    <row r="2" spans="2:28" ht="15">
      <c r="B2" s="21" t="s">
        <v>87</v>
      </c>
      <c r="D2" s="3"/>
      <c r="E2" s="21"/>
      <c r="F2" s="21"/>
      <c r="G2" s="21"/>
      <c r="H2" s="21"/>
      <c r="I2" s="21"/>
      <c r="J2" s="21"/>
      <c r="K2" s="62"/>
      <c r="L2" s="63"/>
      <c r="M2" s="64"/>
      <c r="N2" s="65">
        <v>1230.4754866556138</v>
      </c>
      <c r="O2" s="65"/>
      <c r="P2" s="65"/>
      <c r="Q2" s="65"/>
      <c r="R2" s="60"/>
      <c r="S2" s="60"/>
      <c r="T2" s="60"/>
      <c r="U2" s="60"/>
      <c r="V2" s="58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6"/>
      <c r="L3" s="67"/>
      <c r="M3" s="68"/>
      <c r="N3" s="65">
        <v>117.97097317393826</v>
      </c>
      <c r="O3" s="65"/>
      <c r="P3" s="65"/>
      <c r="Q3" s="65"/>
      <c r="R3" s="60"/>
      <c r="S3" s="60"/>
      <c r="T3" s="60"/>
      <c r="U3" s="60"/>
      <c r="V3" s="58"/>
    </row>
    <row r="4" spans="2:28" ht="15">
      <c r="B4" s="23" t="s">
        <v>91</v>
      </c>
      <c r="D4" s="3"/>
      <c r="E4" s="23"/>
      <c r="F4" s="23"/>
      <c r="G4" s="23"/>
      <c r="H4" s="23"/>
      <c r="I4" s="23"/>
      <c r="J4" s="23"/>
      <c r="K4" s="69"/>
      <c r="L4" s="70"/>
      <c r="M4" s="71"/>
      <c r="N4" s="65">
        <v>0.26741999999999999</v>
      </c>
      <c r="O4" s="65"/>
      <c r="P4" s="65"/>
      <c r="Q4" s="65"/>
      <c r="R4" s="60"/>
      <c r="S4" s="60"/>
      <c r="T4" s="60"/>
      <c r="U4" s="60"/>
      <c r="V4" s="58"/>
    </row>
    <row r="5" spans="2:28">
      <c r="N5" s="60">
        <v>87.475207379999986</v>
      </c>
      <c r="O5" s="60"/>
      <c r="P5" s="60"/>
      <c r="Q5" s="60"/>
      <c r="R5" s="60"/>
      <c r="S5" s="60"/>
      <c r="T5" s="60"/>
      <c r="U5" s="60"/>
    </row>
    <row r="6" spans="2:28">
      <c r="C6" s="10"/>
      <c r="N6" s="60">
        <v>59.658878850000001</v>
      </c>
      <c r="O6" s="60"/>
      <c r="P6" s="60"/>
      <c r="Q6" s="60"/>
      <c r="R6" s="60"/>
      <c r="S6" s="60"/>
      <c r="T6" s="60"/>
      <c r="U6" s="60"/>
    </row>
    <row r="7" spans="2:28">
      <c r="C7" s="10"/>
      <c r="N7" s="60">
        <v>34.086593865910203</v>
      </c>
      <c r="O7" s="60"/>
      <c r="P7" s="60"/>
      <c r="Q7" s="60"/>
      <c r="R7" s="60"/>
      <c r="S7" s="60"/>
      <c r="T7" s="60"/>
      <c r="U7" s="60"/>
    </row>
    <row r="8" spans="2:28" ht="19.5" customHeight="1">
      <c r="B8" s="20"/>
      <c r="C8" s="25"/>
      <c r="D8" s="42"/>
      <c r="E8" s="43"/>
      <c r="M8" s="72" t="s">
        <v>1</v>
      </c>
      <c r="N8" s="73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4"/>
      <c r="D9" s="45"/>
      <c r="E9" s="45"/>
      <c r="M9" s="59" t="s">
        <v>89</v>
      </c>
      <c r="N9" s="74">
        <f>E28</f>
        <v>2916.7641177137471</v>
      </c>
      <c r="O9" s="74"/>
      <c r="P9" s="74"/>
      <c r="Q9" s="74"/>
      <c r="R9" s="74"/>
      <c r="S9" s="74"/>
      <c r="T9" s="75"/>
      <c r="U9" s="75"/>
      <c r="V9" s="75"/>
      <c r="W9" s="75"/>
      <c r="X9" s="75"/>
      <c r="Y9" s="75"/>
      <c r="Z9" s="20"/>
      <c r="AA9" s="20"/>
      <c r="AB9" s="20"/>
    </row>
    <row r="10" spans="2:28">
      <c r="B10" s="20"/>
      <c r="C10" s="44"/>
      <c r="D10" s="45"/>
      <c r="E10" s="45"/>
      <c r="M10" s="59" t="s">
        <v>2</v>
      </c>
      <c r="N10" s="74">
        <f t="shared" ref="N10:N15" si="0">E29</f>
        <v>1522.9261700769498</v>
      </c>
      <c r="O10" s="74"/>
      <c r="P10" s="74"/>
      <c r="Q10" s="74"/>
      <c r="R10" s="74"/>
      <c r="S10" s="74"/>
      <c r="T10" s="75"/>
      <c r="U10" s="75"/>
      <c r="V10" s="75"/>
      <c r="W10" s="75"/>
      <c r="X10" s="75"/>
      <c r="Y10" s="75"/>
      <c r="Z10" s="20"/>
      <c r="AA10" s="20"/>
      <c r="AB10" s="20"/>
    </row>
    <row r="11" spans="2:28">
      <c r="B11" s="20"/>
      <c r="C11" s="44"/>
      <c r="D11" s="45"/>
      <c r="E11" s="45"/>
      <c r="M11" s="59" t="s">
        <v>88</v>
      </c>
      <c r="N11" s="74">
        <f t="shared" si="0"/>
        <v>174.65389068720458</v>
      </c>
      <c r="O11" s="74"/>
      <c r="P11" s="74"/>
      <c r="Q11" s="74"/>
      <c r="R11" s="74"/>
      <c r="S11" s="74"/>
      <c r="T11" s="75"/>
      <c r="U11" s="75"/>
      <c r="V11" s="75"/>
      <c r="W11" s="75"/>
      <c r="X11" s="75"/>
      <c r="Y11" s="75"/>
      <c r="Z11" s="20"/>
      <c r="AA11" s="20"/>
      <c r="AB11" s="20"/>
    </row>
    <row r="12" spans="2:28">
      <c r="B12" s="20"/>
      <c r="C12" s="44"/>
      <c r="D12" s="45"/>
      <c r="E12" s="45"/>
      <c r="J12" s="24"/>
      <c r="K12" s="61"/>
      <c r="M12" s="59" t="s">
        <v>6</v>
      </c>
      <c r="N12" s="74">
        <f t="shared" si="0"/>
        <v>44.857021335000006</v>
      </c>
      <c r="O12" s="74"/>
      <c r="P12" s="74"/>
      <c r="Q12" s="74"/>
      <c r="R12" s="74"/>
      <c r="S12" s="74"/>
      <c r="T12" s="75"/>
      <c r="U12" s="75"/>
      <c r="V12" s="75"/>
      <c r="W12" s="75"/>
      <c r="X12" s="75"/>
      <c r="Y12" s="75"/>
      <c r="Z12" s="20"/>
      <c r="AA12" s="20"/>
      <c r="AB12" s="20"/>
    </row>
    <row r="13" spans="2:28">
      <c r="B13" s="20"/>
      <c r="C13" s="44"/>
      <c r="D13" s="45"/>
      <c r="E13" s="45"/>
      <c r="M13" s="59" t="s">
        <v>14</v>
      </c>
      <c r="N13" s="74">
        <f t="shared" si="0"/>
        <v>142.6506239</v>
      </c>
      <c r="O13" s="74"/>
      <c r="P13" s="74"/>
      <c r="Q13" s="74"/>
      <c r="R13" s="74"/>
      <c r="S13" s="74"/>
      <c r="T13" s="75"/>
      <c r="U13" s="75"/>
      <c r="V13" s="75"/>
      <c r="W13" s="75"/>
      <c r="X13" s="75"/>
      <c r="Y13" s="75"/>
      <c r="Z13" s="20"/>
      <c r="AA13" s="20"/>
      <c r="AB13" s="20"/>
    </row>
    <row r="14" spans="2:28">
      <c r="B14" s="20"/>
      <c r="C14" s="44"/>
      <c r="D14" s="45"/>
      <c r="E14" s="45"/>
      <c r="M14" s="59" t="s">
        <v>5</v>
      </c>
      <c r="N14" s="74">
        <f t="shared" si="0"/>
        <v>57.417002814999954</v>
      </c>
      <c r="O14" s="74"/>
      <c r="P14" s="74"/>
      <c r="Q14" s="74"/>
      <c r="R14" s="74"/>
      <c r="S14" s="74"/>
      <c r="T14" s="75"/>
      <c r="U14" s="75"/>
      <c r="V14" s="75"/>
      <c r="W14" s="75"/>
      <c r="X14" s="75"/>
      <c r="Y14" s="75"/>
      <c r="Z14" s="20"/>
      <c r="AA14" s="20"/>
      <c r="AB14" s="20"/>
    </row>
    <row r="15" spans="2:28">
      <c r="B15" s="20"/>
      <c r="C15" s="44"/>
      <c r="D15" s="45"/>
      <c r="E15" s="45"/>
      <c r="M15" s="59" t="s">
        <v>4</v>
      </c>
      <c r="N15" s="74">
        <f t="shared" si="0"/>
        <v>0.35</v>
      </c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5"/>
      <c r="Z15" s="20"/>
      <c r="AA15" s="20"/>
      <c r="AB15" s="20"/>
    </row>
    <row r="16" spans="2:28">
      <c r="C16" s="25"/>
      <c r="D16" s="41"/>
      <c r="E16" s="41"/>
      <c r="M16" s="72" t="s">
        <v>7</v>
      </c>
      <c r="N16" s="76">
        <f>SUBTOTAL(109,N9:N15)</f>
        <v>4859.6188265279025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2:28">
      <c r="C17" s="25"/>
      <c r="D17" s="26"/>
      <c r="E17" s="26"/>
      <c r="F17" s="26"/>
      <c r="G17" s="26"/>
      <c r="H17" s="26"/>
      <c r="I17" s="26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86"/>
      <c r="Y17" s="86"/>
    </row>
    <row r="18" spans="2:28">
      <c r="C18" s="25"/>
      <c r="D18" s="26"/>
      <c r="E18" s="26"/>
      <c r="F18" s="26"/>
      <c r="G18" s="26"/>
      <c r="H18" s="26"/>
      <c r="I18" s="26"/>
      <c r="N18" s="87"/>
      <c r="O18" s="87"/>
      <c r="P18" s="74"/>
      <c r="Q18" s="74"/>
      <c r="R18" s="74"/>
      <c r="S18" s="74"/>
      <c r="T18" s="75"/>
      <c r="U18" s="75"/>
      <c r="V18" s="75"/>
      <c r="W18" s="75"/>
      <c r="X18" s="86"/>
      <c r="Y18" s="86"/>
    </row>
    <row r="19" spans="2:28">
      <c r="B19" s="91"/>
      <c r="C19" s="92"/>
      <c r="D19" s="93"/>
      <c r="E19" s="93"/>
      <c r="F19" s="93"/>
      <c r="G19" s="93"/>
      <c r="H19" s="93"/>
      <c r="I19" s="93"/>
      <c r="J19" s="91"/>
      <c r="N19" s="74"/>
      <c r="O19" s="74"/>
      <c r="P19" s="74"/>
      <c r="Q19" s="74"/>
      <c r="R19" s="74"/>
      <c r="S19" s="74"/>
      <c r="T19" s="75"/>
      <c r="U19" s="75"/>
      <c r="V19" s="75"/>
      <c r="W19" s="75"/>
      <c r="X19" s="86"/>
      <c r="Y19" s="86"/>
    </row>
    <row r="20" spans="2:28">
      <c r="B20" s="91"/>
      <c r="C20" s="92"/>
      <c r="D20" s="93"/>
      <c r="E20" s="93"/>
      <c r="F20" s="93"/>
      <c r="G20" s="93"/>
      <c r="H20" s="93"/>
      <c r="I20" s="93"/>
      <c r="J20" s="91"/>
      <c r="N20" s="74"/>
      <c r="O20" s="74"/>
      <c r="P20" s="74"/>
      <c r="Q20" s="74"/>
      <c r="R20" s="74"/>
      <c r="S20" s="74"/>
      <c r="T20" s="75"/>
      <c r="U20" s="75"/>
      <c r="V20" s="75"/>
      <c r="W20" s="75"/>
      <c r="X20" s="86"/>
      <c r="Y20" s="86"/>
    </row>
    <row r="21" spans="2:28">
      <c r="B21" s="91"/>
      <c r="C21" s="92"/>
      <c r="D21" s="93"/>
      <c r="E21" s="93"/>
      <c r="F21" s="93"/>
      <c r="G21" s="93"/>
      <c r="H21" s="93"/>
      <c r="I21" s="93"/>
      <c r="J21" s="91"/>
      <c r="N21" s="74"/>
      <c r="O21" s="74"/>
      <c r="P21" s="74"/>
      <c r="Q21" s="74"/>
      <c r="R21" s="74"/>
      <c r="S21" s="74"/>
      <c r="T21" s="75"/>
      <c r="U21" s="75"/>
      <c r="V21" s="75"/>
      <c r="W21" s="75"/>
      <c r="X21" s="86"/>
      <c r="Y21" s="86"/>
    </row>
    <row r="22" spans="2:28">
      <c r="C22" s="25"/>
      <c r="D22" s="26"/>
      <c r="E22" s="26"/>
      <c r="F22" s="26"/>
      <c r="G22" s="26"/>
      <c r="H22" s="26"/>
      <c r="I22" s="26"/>
      <c r="N22" s="74"/>
      <c r="O22" s="74"/>
      <c r="P22" s="74"/>
      <c r="Q22" s="74"/>
      <c r="R22" s="74"/>
      <c r="S22" s="74"/>
      <c r="T22" s="75"/>
      <c r="U22" s="75"/>
      <c r="V22" s="75"/>
      <c r="W22" s="75"/>
      <c r="X22" s="86"/>
      <c r="Y22" s="86"/>
    </row>
    <row r="23" spans="2:28" s="1" customFormat="1">
      <c r="B23" s="19"/>
      <c r="C23" s="25"/>
      <c r="D23" s="26">
        <f>SUM(D31:D33)</f>
        <v>233.60874045999998</v>
      </c>
      <c r="E23" s="26">
        <f>SUM(E31:E33)</f>
        <v>244.92464804999997</v>
      </c>
      <c r="F23" s="324">
        <f t="shared" ref="F23" si="1">+E23/D23-1</f>
        <v>4.8439572799021891E-2</v>
      </c>
      <c r="G23" s="330">
        <f>E23/E35</f>
        <v>5.039997102509243E-2</v>
      </c>
      <c r="H23" s="26"/>
      <c r="I23" s="26"/>
      <c r="J23" s="20"/>
      <c r="K23" s="58"/>
      <c r="L23" s="58"/>
      <c r="M23" s="59"/>
      <c r="N23" s="74"/>
      <c r="O23" s="74"/>
      <c r="P23" s="74"/>
      <c r="Q23" s="74"/>
      <c r="R23" s="74"/>
      <c r="S23" s="74"/>
      <c r="T23" s="75"/>
      <c r="U23" s="75"/>
      <c r="V23" s="75"/>
      <c r="W23" s="75"/>
      <c r="X23" s="86"/>
      <c r="Y23" s="86"/>
      <c r="Z23" s="19"/>
      <c r="AA23" s="19"/>
      <c r="AB23" s="19"/>
    </row>
    <row r="24" spans="2:28" s="1" customFormat="1">
      <c r="C24" s="10" t="s">
        <v>90</v>
      </c>
      <c r="D24" s="9"/>
      <c r="E24" s="13"/>
      <c r="F24" s="13"/>
      <c r="G24" s="13"/>
      <c r="H24" s="26"/>
      <c r="I24" s="26"/>
      <c r="J24" s="20"/>
      <c r="K24" s="58"/>
      <c r="L24" s="58"/>
      <c r="M24" s="59"/>
      <c r="N24" s="74"/>
      <c r="O24" s="74"/>
      <c r="P24" s="74"/>
      <c r="Q24" s="74"/>
      <c r="R24" s="74"/>
      <c r="S24" s="74"/>
      <c r="T24" s="75"/>
      <c r="U24" s="75"/>
      <c r="V24" s="75"/>
      <c r="W24" s="75"/>
      <c r="X24" s="86"/>
      <c r="Y24" s="86"/>
      <c r="Z24" s="19"/>
      <c r="AA24" s="19"/>
      <c r="AB24" s="19"/>
    </row>
    <row r="25" spans="2:28" s="1" customFormat="1" ht="13.5" thickBot="1">
      <c r="B25" s="10"/>
      <c r="C25" s="158"/>
      <c r="D25" s="158"/>
      <c r="E25" s="195"/>
      <c r="F25" s="195"/>
      <c r="G25" s="13"/>
      <c r="H25" s="26"/>
      <c r="I25" s="26"/>
      <c r="J25" s="20"/>
      <c r="K25" s="58"/>
      <c r="L25" s="58"/>
      <c r="M25" s="59"/>
      <c r="N25" s="74"/>
      <c r="O25" s="74"/>
      <c r="P25" s="74"/>
      <c r="Q25" s="74"/>
      <c r="R25" s="74"/>
      <c r="S25" s="74"/>
      <c r="T25" s="75"/>
      <c r="U25" s="75"/>
      <c r="V25" s="75"/>
      <c r="W25" s="75"/>
      <c r="X25" s="86"/>
      <c r="Y25" s="86"/>
      <c r="Z25" s="19"/>
      <c r="AA25" s="19"/>
      <c r="AB25" s="19"/>
    </row>
    <row r="26" spans="2:28" s="1" customFormat="1" ht="12.75" customHeight="1">
      <c r="B26" s="19"/>
      <c r="C26" s="211" t="s">
        <v>62</v>
      </c>
      <c r="D26" s="358" t="s">
        <v>117</v>
      </c>
      <c r="E26" s="358"/>
      <c r="F26" s="348" t="s">
        <v>75</v>
      </c>
      <c r="G26" s="346" t="s">
        <v>118</v>
      </c>
      <c r="H26" s="347"/>
      <c r="I26" s="348" t="s">
        <v>75</v>
      </c>
      <c r="J26" s="20"/>
      <c r="K26" s="58"/>
      <c r="L26" s="58"/>
      <c r="M26" s="59"/>
      <c r="N26" s="74">
        <v>2018</v>
      </c>
      <c r="O26" s="74">
        <v>2019</v>
      </c>
      <c r="P26" s="74"/>
      <c r="Q26" s="74"/>
      <c r="R26" s="74"/>
      <c r="S26" s="74"/>
      <c r="T26" s="75"/>
      <c r="U26" s="75"/>
      <c r="V26" s="75"/>
      <c r="W26" s="75"/>
      <c r="X26" s="86"/>
      <c r="Y26" s="86"/>
      <c r="Z26" s="19"/>
      <c r="AA26" s="19"/>
      <c r="AB26" s="19"/>
    </row>
    <row r="27" spans="2:28" s="1" customFormat="1" ht="12" customHeight="1">
      <c r="B27" s="19"/>
      <c r="C27" s="212"/>
      <c r="D27" s="213">
        <v>2018</v>
      </c>
      <c r="E27" s="214">
        <v>2019</v>
      </c>
      <c r="F27" s="349"/>
      <c r="G27" s="307">
        <v>2018</v>
      </c>
      <c r="H27" s="214">
        <v>2019</v>
      </c>
      <c r="I27" s="349"/>
      <c r="J27" s="20"/>
      <c r="K27" s="58"/>
      <c r="L27" s="58"/>
      <c r="M27" s="59" t="s">
        <v>89</v>
      </c>
      <c r="N27" s="74">
        <f t="shared" ref="N27:O29" si="2">D28</f>
        <v>2766.573391649782</v>
      </c>
      <c r="O27" s="74">
        <f t="shared" si="2"/>
        <v>2916.7641177137471</v>
      </c>
      <c r="P27" s="74"/>
      <c r="Q27" s="74"/>
      <c r="R27" s="74"/>
      <c r="S27" s="74"/>
      <c r="T27" s="75"/>
      <c r="U27" s="75"/>
      <c r="V27" s="75"/>
      <c r="W27" s="75"/>
      <c r="X27" s="86"/>
      <c r="Y27" s="86"/>
      <c r="Z27" s="19"/>
      <c r="AA27" s="19"/>
      <c r="AB27" s="19"/>
    </row>
    <row r="28" spans="2:28" s="1" customFormat="1">
      <c r="C28" s="196" t="s">
        <v>89</v>
      </c>
      <c r="D28" s="197">
        <v>2766.573391649782</v>
      </c>
      <c r="E28" s="198">
        <v>2916.7641177137471</v>
      </c>
      <c r="F28" s="327">
        <f>+E28/D28-1</f>
        <v>5.4287634847236976E-2</v>
      </c>
      <c r="G28" s="308">
        <v>14877.021486357908</v>
      </c>
      <c r="H28" s="198">
        <v>15110.979336695567</v>
      </c>
      <c r="I28" s="199">
        <f>+H28/G28-1</f>
        <v>1.5726121693928841E-2</v>
      </c>
      <c r="J28" s="20"/>
      <c r="K28" s="58"/>
      <c r="L28" s="58"/>
      <c r="M28" s="59" t="s">
        <v>2</v>
      </c>
      <c r="N28" s="74">
        <f t="shared" si="2"/>
        <v>1518.2660524524997</v>
      </c>
      <c r="O28" s="74">
        <f t="shared" si="2"/>
        <v>1522.9261700769498</v>
      </c>
      <c r="P28" s="74"/>
      <c r="Q28" s="74"/>
      <c r="R28" s="74"/>
      <c r="S28" s="74"/>
      <c r="T28" s="75"/>
      <c r="U28" s="75"/>
      <c r="V28" s="75"/>
      <c r="W28" s="75"/>
      <c r="X28" s="86"/>
      <c r="Y28" s="86"/>
      <c r="Z28" s="19"/>
      <c r="AA28" s="19"/>
      <c r="AB28" s="19"/>
    </row>
    <row r="29" spans="2:28" s="1" customFormat="1">
      <c r="C29" s="200" t="s">
        <v>2</v>
      </c>
      <c r="D29" s="201">
        <v>1518.2660524524997</v>
      </c>
      <c r="E29" s="202">
        <v>1522.9261700769498</v>
      </c>
      <c r="F29" s="324">
        <f t="shared" ref="F29:F35" si="3">+E29/D29-1</f>
        <v>3.0693682552689339E-3</v>
      </c>
      <c r="G29" s="309">
        <v>6256.4650312081139</v>
      </c>
      <c r="H29" s="202">
        <f>6873.54319371375+2.27727105319968</f>
        <v>6875.82046476695</v>
      </c>
      <c r="I29" s="203">
        <f t="shared" ref="I29:I35" si="4">+H29/G29-1</f>
        <v>9.8994468996375096E-2</v>
      </c>
      <c r="J29" s="328"/>
      <c r="K29" s="329"/>
      <c r="L29" s="58"/>
      <c r="M29" s="59" t="s">
        <v>88</v>
      </c>
      <c r="N29" s="74">
        <f t="shared" si="2"/>
        <v>139.86740919173931</v>
      </c>
      <c r="O29" s="74">
        <f t="shared" si="2"/>
        <v>174.65389068720458</v>
      </c>
      <c r="P29" s="74"/>
      <c r="Q29" s="74"/>
      <c r="R29" s="74"/>
      <c r="S29" s="74"/>
      <c r="T29" s="75"/>
      <c r="U29" s="75"/>
      <c r="V29" s="75"/>
      <c r="W29" s="75"/>
      <c r="X29" s="86"/>
      <c r="Y29" s="86"/>
      <c r="Z29" s="19"/>
      <c r="AA29" s="19"/>
      <c r="AB29" s="19"/>
    </row>
    <row r="30" spans="2:28" s="1" customFormat="1">
      <c r="C30" s="200" t="s">
        <v>3</v>
      </c>
      <c r="D30" s="201">
        <v>139.86740919173931</v>
      </c>
      <c r="E30" s="202">
        <v>174.65389068720458</v>
      </c>
      <c r="F30" s="203">
        <f t="shared" si="3"/>
        <v>0.24871041578941178</v>
      </c>
      <c r="G30" s="309">
        <v>677.56642212359543</v>
      </c>
      <c r="H30" s="202">
        <v>677.19246829352278</v>
      </c>
      <c r="I30" s="203">
        <f t="shared" si="4"/>
        <v>-5.5190726379361621E-4</v>
      </c>
      <c r="J30" s="20"/>
      <c r="K30" s="58"/>
      <c r="L30" s="58"/>
      <c r="M30" s="59" t="s">
        <v>4</v>
      </c>
      <c r="N30" s="117">
        <f>D34</f>
        <v>0.31231999999999999</v>
      </c>
      <c r="O30" s="117">
        <f>E34</f>
        <v>0.35</v>
      </c>
      <c r="P30" s="74"/>
      <c r="Q30" s="74"/>
      <c r="R30" s="74"/>
      <c r="S30" s="74"/>
      <c r="T30" s="75"/>
      <c r="U30" s="75"/>
      <c r="V30" s="75"/>
      <c r="W30" s="75"/>
      <c r="X30" s="86"/>
      <c r="Y30" s="86"/>
      <c r="Z30" s="19"/>
      <c r="AA30" s="19"/>
      <c r="AB30" s="19"/>
    </row>
    <row r="31" spans="2:28" s="1" customFormat="1">
      <c r="C31" s="200" t="s">
        <v>6</v>
      </c>
      <c r="D31" s="201">
        <v>32.2991528875</v>
      </c>
      <c r="E31" s="202">
        <v>44.857021335000006</v>
      </c>
      <c r="F31" s="203">
        <f t="shared" si="3"/>
        <v>0.38879869361403552</v>
      </c>
      <c r="G31" s="309">
        <v>149.833013795</v>
      </c>
      <c r="H31" s="202">
        <v>204.85449696250001</v>
      </c>
      <c r="I31" s="203">
        <f t="shared" si="4"/>
        <v>0.36721869082056813</v>
      </c>
      <c r="J31" s="20"/>
      <c r="K31" s="58"/>
      <c r="L31" s="58"/>
      <c r="M31" s="59" t="s">
        <v>95</v>
      </c>
      <c r="N31" s="74">
        <f t="shared" ref="N31:O33" si="5">D31</f>
        <v>32.2991528875</v>
      </c>
      <c r="O31" s="74">
        <f t="shared" si="5"/>
        <v>44.857021335000006</v>
      </c>
      <c r="P31" s="74"/>
      <c r="Q31" s="74"/>
      <c r="R31" s="74"/>
      <c r="S31" s="74"/>
      <c r="T31" s="75"/>
      <c r="U31" s="75"/>
      <c r="V31" s="75"/>
      <c r="W31" s="75"/>
      <c r="X31" s="86"/>
      <c r="Y31" s="86"/>
      <c r="Z31" s="19"/>
      <c r="AA31" s="19"/>
      <c r="AB31" s="19"/>
    </row>
    <row r="32" spans="2:28" s="1" customFormat="1">
      <c r="C32" s="200" t="s">
        <v>14</v>
      </c>
      <c r="D32" s="201">
        <v>143.40436725000001</v>
      </c>
      <c r="E32" s="202">
        <v>142.6506239</v>
      </c>
      <c r="F32" s="203">
        <f t="shared" si="3"/>
        <v>-5.2560697031353021E-3</v>
      </c>
      <c r="G32" s="309">
        <v>530.50227126000004</v>
      </c>
      <c r="H32" s="202">
        <v>647.84913234500004</v>
      </c>
      <c r="I32" s="203">
        <f t="shared" si="4"/>
        <v>0.22119954511464868</v>
      </c>
      <c r="J32" s="20"/>
      <c r="K32" s="58"/>
      <c r="L32" s="58"/>
      <c r="M32" s="59" t="s">
        <v>14</v>
      </c>
      <c r="N32" s="74">
        <f t="shared" si="5"/>
        <v>143.40436725000001</v>
      </c>
      <c r="O32" s="74">
        <f t="shared" si="5"/>
        <v>142.6506239</v>
      </c>
      <c r="P32" s="74"/>
      <c r="Q32" s="74"/>
      <c r="R32" s="74"/>
      <c r="S32" s="74"/>
      <c r="T32" s="75"/>
      <c r="U32" s="75"/>
      <c r="V32" s="75"/>
      <c r="W32" s="75"/>
      <c r="X32" s="86"/>
      <c r="Y32" s="86"/>
      <c r="Z32" s="19"/>
      <c r="AA32" s="19"/>
      <c r="AB32" s="19"/>
    </row>
    <row r="33" spans="2:28" s="1" customFormat="1">
      <c r="C33" s="200" t="s">
        <v>5</v>
      </c>
      <c r="D33" s="201">
        <v>57.9052203225</v>
      </c>
      <c r="E33" s="202">
        <v>57.417002814999954</v>
      </c>
      <c r="F33" s="203">
        <f t="shared" si="3"/>
        <v>-8.4313211275416355E-3</v>
      </c>
      <c r="G33" s="309">
        <v>284.09086605249996</v>
      </c>
      <c r="H33" s="202">
        <v>288.49005927499991</v>
      </c>
      <c r="I33" s="203">
        <f t="shared" si="4"/>
        <v>1.548516248912768E-2</v>
      </c>
      <c r="J33" s="20"/>
      <c r="K33" s="58"/>
      <c r="L33" s="58"/>
      <c r="M33" s="59" t="s">
        <v>5</v>
      </c>
      <c r="N33" s="74">
        <f t="shared" si="5"/>
        <v>57.9052203225</v>
      </c>
      <c r="O33" s="74">
        <f t="shared" si="5"/>
        <v>57.417002814999954</v>
      </c>
      <c r="P33" s="74"/>
      <c r="Q33" s="74"/>
      <c r="R33" s="74"/>
      <c r="S33" s="74"/>
      <c r="T33" s="75"/>
      <c r="U33" s="75"/>
      <c r="V33" s="75"/>
      <c r="W33" s="75"/>
      <c r="X33" s="86"/>
      <c r="Y33" s="86"/>
      <c r="Z33" s="19"/>
      <c r="AA33" s="19"/>
      <c r="AB33" s="19"/>
    </row>
    <row r="34" spans="2:28" s="1" customFormat="1" ht="13.5" thickBot="1">
      <c r="C34" s="204" t="s">
        <v>4</v>
      </c>
      <c r="D34" s="205">
        <v>0.31231999999999999</v>
      </c>
      <c r="E34" s="206">
        <v>0.35</v>
      </c>
      <c r="F34" s="207">
        <f t="shared" si="3"/>
        <v>0.12064549180327866</v>
      </c>
      <c r="G34" s="310">
        <v>1.7071299999999998</v>
      </c>
      <c r="H34" s="206">
        <v>1.8879016999999998</v>
      </c>
      <c r="I34" s="207">
        <f t="shared" si="4"/>
        <v>0.10589216989918748</v>
      </c>
      <c r="J34" s="20"/>
      <c r="K34" s="58"/>
      <c r="L34" s="58"/>
      <c r="M34" s="115"/>
      <c r="N34" s="116">
        <f>SUM(N27:N33)</f>
        <v>4658.6279137540214</v>
      </c>
      <c r="O34" s="116">
        <f>SUM(O27:O33)</f>
        <v>4859.6188265279025</v>
      </c>
      <c r="P34" s="74"/>
      <c r="Q34" s="74"/>
      <c r="R34" s="74"/>
      <c r="S34" s="74"/>
      <c r="T34" s="75"/>
      <c r="U34" s="75"/>
      <c r="V34" s="75"/>
      <c r="W34" s="75"/>
      <c r="X34" s="86"/>
      <c r="Y34" s="86"/>
      <c r="Z34" s="19"/>
      <c r="AA34" s="19"/>
      <c r="AB34" s="19"/>
    </row>
    <row r="35" spans="2:28" s="1" customFormat="1" ht="15" customHeight="1" thickTop="1" thickBot="1">
      <c r="C35" s="215" t="s">
        <v>73</v>
      </c>
      <c r="D35" s="216">
        <f>SUM(D28:D34)</f>
        <v>4658.6279137540214</v>
      </c>
      <c r="E35" s="217">
        <f>SUM(E28:E34)</f>
        <v>4859.6188265279025</v>
      </c>
      <c r="F35" s="218">
        <f t="shared" si="3"/>
        <v>4.3143800383902864E-2</v>
      </c>
      <c r="G35" s="311">
        <f>SUM(G28:G34)</f>
        <v>22777.186220797117</v>
      </c>
      <c r="H35" s="217">
        <f>SUM(H28:H34)</f>
        <v>23807.073860038541</v>
      </c>
      <c r="I35" s="312">
        <f t="shared" si="4"/>
        <v>4.5215753572803719E-2</v>
      </c>
      <c r="J35" s="20"/>
      <c r="K35" s="58"/>
      <c r="L35" s="58"/>
      <c r="M35" s="59"/>
      <c r="N35" s="74"/>
      <c r="O35" s="74"/>
      <c r="P35" s="74"/>
      <c r="Q35" s="74"/>
      <c r="R35" s="74"/>
      <c r="S35" s="74"/>
      <c r="T35" s="75"/>
      <c r="U35" s="75"/>
      <c r="V35" s="75"/>
      <c r="W35" s="75"/>
      <c r="X35" s="86"/>
      <c r="Y35" s="86"/>
      <c r="Z35" s="19"/>
      <c r="AA35" s="19"/>
      <c r="AB35" s="19"/>
    </row>
    <row r="36" spans="2:28" s="1" customFormat="1">
      <c r="B36" s="16"/>
      <c r="C36" s="208"/>
      <c r="D36" s="208"/>
      <c r="E36" s="209"/>
      <c r="F36" s="210"/>
      <c r="G36" s="17"/>
      <c r="H36" s="17"/>
      <c r="I36" s="18"/>
      <c r="J36" s="20"/>
      <c r="K36" s="58"/>
      <c r="L36" s="58"/>
      <c r="M36" s="59"/>
      <c r="N36" s="116"/>
      <c r="O36" s="74"/>
      <c r="P36" s="74"/>
      <c r="Q36" s="74"/>
      <c r="R36" s="74"/>
      <c r="S36" s="74"/>
      <c r="T36" s="75"/>
      <c r="U36" s="75"/>
      <c r="V36" s="75"/>
      <c r="W36" s="75"/>
      <c r="X36" s="86"/>
      <c r="Y36" s="86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8"/>
      <c r="L37" s="58"/>
      <c r="M37" s="59"/>
      <c r="N37" s="74"/>
      <c r="O37" s="74"/>
      <c r="P37" s="74"/>
      <c r="Q37" s="74"/>
      <c r="R37" s="74"/>
      <c r="S37" s="74"/>
      <c r="T37" s="75"/>
      <c r="U37" s="75"/>
      <c r="V37" s="75"/>
      <c r="W37" s="75"/>
      <c r="X37" s="86"/>
      <c r="Y37" s="86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8"/>
      <c r="L38" s="58"/>
      <c r="M38" s="59"/>
      <c r="N38" s="74"/>
      <c r="O38" s="74"/>
      <c r="P38" s="74"/>
      <c r="Q38" s="74"/>
      <c r="R38" s="74"/>
      <c r="S38" s="74"/>
      <c r="T38" s="75"/>
      <c r="U38" s="75"/>
      <c r="V38" s="75"/>
      <c r="W38" s="75"/>
      <c r="X38" s="86"/>
      <c r="Y38" s="86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8"/>
      <c r="L39" s="58"/>
      <c r="M39" s="275"/>
      <c r="N39" s="275"/>
      <c r="O39" s="74"/>
      <c r="P39" s="74"/>
      <c r="Q39" s="74"/>
      <c r="R39" s="74"/>
      <c r="S39" s="74"/>
      <c r="T39" s="75"/>
      <c r="U39" s="75"/>
      <c r="V39" s="75"/>
      <c r="W39" s="75"/>
      <c r="X39" s="86"/>
      <c r="Y39" s="86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8"/>
      <c r="L40" s="58"/>
      <c r="M40" s="275">
        <f t="shared" ref="M40:N46" si="6">N27/N$34</f>
        <v>0.59386013282619488</v>
      </c>
      <c r="N40" s="275">
        <f t="shared" si="6"/>
        <v>0.6002043003438019</v>
      </c>
      <c r="O40" s="74"/>
      <c r="P40" s="74"/>
      <c r="Q40" s="74"/>
      <c r="R40" s="74"/>
      <c r="S40" s="74"/>
      <c r="T40" s="75"/>
      <c r="U40" s="75"/>
      <c r="V40" s="75"/>
      <c r="W40" s="75"/>
      <c r="X40" s="86"/>
      <c r="Y40" s="86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8"/>
      <c r="L41" s="58"/>
      <c r="M41" s="275">
        <f t="shared" si="6"/>
        <v>0.32590412468229268</v>
      </c>
      <c r="N41" s="275">
        <f t="shared" si="6"/>
        <v>0.31338387318847583</v>
      </c>
      <c r="O41" s="74"/>
      <c r="P41" s="74"/>
      <c r="Q41" s="74"/>
      <c r="R41" s="74"/>
      <c r="S41" s="74"/>
      <c r="T41" s="75"/>
      <c r="U41" s="75"/>
      <c r="V41" s="75"/>
      <c r="W41" s="75"/>
      <c r="X41" s="86"/>
      <c r="Y41" s="86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8"/>
      <c r="L42" s="58"/>
      <c r="M42" s="275">
        <f t="shared" si="6"/>
        <v>3.002330552710555E-2</v>
      </c>
      <c r="N42" s="275">
        <f t="shared" si="6"/>
        <v>3.5939833332975867E-2</v>
      </c>
      <c r="O42" s="74"/>
      <c r="P42" s="74"/>
      <c r="Q42" s="74"/>
      <c r="R42" s="74"/>
      <c r="S42" s="74"/>
      <c r="T42" s="75"/>
      <c r="U42" s="75"/>
      <c r="V42" s="75"/>
      <c r="W42" s="75"/>
      <c r="X42" s="86"/>
      <c r="Y42" s="86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8"/>
      <c r="L43" s="58"/>
      <c r="M43" s="275">
        <f t="shared" si="6"/>
        <v>6.7041198778274152E-5</v>
      </c>
      <c r="N43" s="275">
        <f t="shared" si="6"/>
        <v>7.2022109653828087E-5</v>
      </c>
      <c r="O43" s="74"/>
      <c r="P43" s="74"/>
      <c r="Q43" s="74"/>
      <c r="R43" s="74"/>
      <c r="S43" s="74"/>
      <c r="T43" s="75"/>
      <c r="U43" s="75"/>
      <c r="V43" s="75"/>
      <c r="W43" s="75"/>
      <c r="X43" s="86"/>
      <c r="Y43" s="86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8"/>
      <c r="L44" s="58"/>
      <c r="M44" s="275">
        <f t="shared" si="6"/>
        <v>6.933190090614611E-3</v>
      </c>
      <c r="N44" s="275">
        <f t="shared" si="6"/>
        <v>9.2305637409527911E-3</v>
      </c>
      <c r="O44" s="74"/>
      <c r="P44" s="74"/>
      <c r="Q44" s="74"/>
      <c r="R44" s="74"/>
      <c r="S44" s="74"/>
      <c r="T44" s="75"/>
      <c r="U44" s="75"/>
      <c r="V44" s="75"/>
      <c r="W44" s="75"/>
      <c r="X44" s="86"/>
      <c r="Y44" s="86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8"/>
      <c r="L45" s="58"/>
      <c r="M45" s="275">
        <f t="shared" si="6"/>
        <v>3.078253294851396E-2</v>
      </c>
      <c r="N45" s="275">
        <f t="shared" si="6"/>
        <v>2.9354282504893688E-2</v>
      </c>
      <c r="O45" s="74"/>
      <c r="P45" s="74"/>
      <c r="Q45" s="74"/>
      <c r="R45" s="74"/>
      <c r="S45" s="74"/>
      <c r="T45" s="75"/>
      <c r="U45" s="75"/>
      <c r="V45" s="75"/>
      <c r="W45" s="75"/>
      <c r="X45" s="86"/>
      <c r="Y45" s="86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8"/>
      <c r="L46" s="58"/>
      <c r="M46" s="275">
        <f t="shared" si="6"/>
        <v>1.242967272650001E-2</v>
      </c>
      <c r="N46" s="275">
        <f t="shared" si="6"/>
        <v>1.1815124779245952E-2</v>
      </c>
      <c r="O46" s="74"/>
      <c r="P46" s="74"/>
      <c r="Q46" s="74"/>
      <c r="R46" s="74"/>
      <c r="S46" s="74"/>
      <c r="T46" s="75"/>
      <c r="U46" s="75"/>
      <c r="V46" s="75"/>
      <c r="W46" s="75"/>
      <c r="X46" s="86"/>
      <c r="Y46" s="86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8"/>
      <c r="L47" s="58"/>
      <c r="M47" s="275">
        <f>N34/N$34</f>
        <v>1</v>
      </c>
      <c r="N47" s="275">
        <f>O34/O$34</f>
        <v>1</v>
      </c>
      <c r="O47" s="74"/>
      <c r="P47" s="74"/>
      <c r="Q47" s="74"/>
      <c r="R47" s="74"/>
      <c r="S47" s="74"/>
      <c r="T47" s="75"/>
      <c r="U47" s="75"/>
      <c r="V47" s="75"/>
      <c r="W47" s="75"/>
      <c r="X47" s="86"/>
      <c r="Y47" s="86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8"/>
      <c r="L48" s="58"/>
      <c r="M48" s="59"/>
      <c r="N48" s="74"/>
      <c r="O48" s="74"/>
      <c r="P48" s="74"/>
      <c r="Q48" s="74"/>
      <c r="R48" s="74"/>
      <c r="S48" s="74"/>
      <c r="T48" s="75"/>
      <c r="U48" s="75"/>
      <c r="V48" s="75"/>
      <c r="W48" s="75"/>
      <c r="X48" s="86"/>
      <c r="Y48" s="86"/>
      <c r="Z48" s="19"/>
      <c r="AA48" s="19"/>
      <c r="AB48" s="19"/>
    </row>
    <row r="49" spans="2:28" ht="15">
      <c r="B49" s="23" t="s">
        <v>108</v>
      </c>
      <c r="D49" s="26"/>
      <c r="E49" s="26"/>
      <c r="F49" s="26"/>
      <c r="G49" s="26"/>
      <c r="H49" s="26"/>
      <c r="I49" s="26"/>
      <c r="M49" s="276">
        <f>SUM(M39:M46)</f>
        <v>1</v>
      </c>
      <c r="N49" s="276">
        <f>SUM(N39:N46)</f>
        <v>0.99999999999999989</v>
      </c>
      <c r="O49" s="74"/>
      <c r="P49" s="74"/>
      <c r="Q49" s="74"/>
      <c r="R49" s="74"/>
      <c r="S49" s="74"/>
      <c r="T49" s="75"/>
      <c r="U49" s="75"/>
      <c r="V49" s="75"/>
      <c r="W49" s="75"/>
      <c r="X49" s="86"/>
      <c r="Y49" s="86"/>
    </row>
    <row r="50" spans="2:28">
      <c r="C50" s="25"/>
      <c r="D50" s="26"/>
      <c r="E50" s="26"/>
      <c r="F50" s="26"/>
      <c r="G50" s="26"/>
      <c r="H50" s="26"/>
      <c r="I50" s="26"/>
      <c r="N50" s="74"/>
      <c r="O50" s="74"/>
      <c r="P50" s="74"/>
      <c r="Q50" s="74"/>
      <c r="R50" s="74"/>
      <c r="S50" s="74"/>
      <c r="T50" s="75"/>
      <c r="U50" s="75"/>
      <c r="V50" s="75"/>
      <c r="W50" s="75"/>
      <c r="X50" s="86"/>
      <c r="Y50" s="86"/>
    </row>
    <row r="51" spans="2:28">
      <c r="C51" s="10" t="s">
        <v>107</v>
      </c>
      <c r="D51" s="26"/>
      <c r="E51" s="26"/>
      <c r="F51" s="26"/>
      <c r="G51" s="26"/>
      <c r="H51" s="26"/>
      <c r="I51" s="26"/>
      <c r="N51" s="74"/>
      <c r="O51" s="74"/>
      <c r="P51" s="74"/>
      <c r="Q51" s="74"/>
      <c r="R51" s="74"/>
      <c r="S51" s="74"/>
      <c r="T51" s="75"/>
      <c r="U51" s="75"/>
      <c r="V51" s="75"/>
      <c r="W51" s="75"/>
      <c r="X51" s="86"/>
      <c r="Y51" s="86"/>
    </row>
    <row r="52" spans="2:28" ht="13.5" thickBot="1">
      <c r="C52" s="10"/>
      <c r="D52" s="26"/>
      <c r="E52" s="26"/>
      <c r="F52" s="26"/>
      <c r="G52" s="26"/>
      <c r="H52" s="26"/>
      <c r="I52" s="26"/>
      <c r="N52" s="74"/>
      <c r="O52" s="74"/>
      <c r="P52" s="74"/>
      <c r="Q52" s="74"/>
      <c r="R52" s="74"/>
      <c r="S52" s="74"/>
      <c r="T52" s="74"/>
      <c r="U52" s="74"/>
      <c r="V52" s="77"/>
    </row>
    <row r="53" spans="2:28">
      <c r="C53" s="354" t="s">
        <v>96</v>
      </c>
      <c r="D53" s="359" t="s">
        <v>117</v>
      </c>
      <c r="E53" s="359"/>
      <c r="F53" s="352" t="s">
        <v>75</v>
      </c>
      <c r="G53" s="350" t="s">
        <v>118</v>
      </c>
      <c r="H53" s="351"/>
      <c r="I53" s="352" t="s">
        <v>75</v>
      </c>
      <c r="N53" s="74"/>
      <c r="O53" s="74"/>
      <c r="P53" s="74"/>
      <c r="Q53" s="74"/>
      <c r="R53" s="74"/>
      <c r="S53" s="74"/>
      <c r="T53" s="74"/>
      <c r="U53" s="74"/>
      <c r="V53" s="77"/>
    </row>
    <row r="54" spans="2:28" s="1" customFormat="1">
      <c r="B54" s="19"/>
      <c r="C54" s="355"/>
      <c r="D54" s="113">
        <v>2018</v>
      </c>
      <c r="E54" s="114">
        <v>2019</v>
      </c>
      <c r="F54" s="353"/>
      <c r="G54" s="290">
        <v>2018</v>
      </c>
      <c r="H54" s="114">
        <v>2019</v>
      </c>
      <c r="I54" s="353"/>
      <c r="J54" s="20"/>
      <c r="K54" s="58"/>
      <c r="L54" s="58"/>
      <c r="M54" s="59"/>
      <c r="N54" s="74"/>
      <c r="O54" s="74"/>
      <c r="P54" s="74"/>
      <c r="Q54" s="74"/>
      <c r="R54" s="74"/>
      <c r="S54" s="74"/>
      <c r="T54" s="74"/>
      <c r="U54" s="74"/>
      <c r="V54" s="77"/>
      <c r="W54" s="61"/>
      <c r="X54" s="61"/>
      <c r="Y54" s="61"/>
      <c r="Z54" s="19"/>
      <c r="AA54" s="19"/>
      <c r="AB54" s="19"/>
    </row>
    <row r="55" spans="2:28" ht="24.75" customHeight="1">
      <c r="C55" s="27" t="s">
        <v>42</v>
      </c>
      <c r="D55" s="118">
        <f>SUM(D28:D30,D34)</f>
        <v>4425.0191732940211</v>
      </c>
      <c r="E55" s="120">
        <f>SUM(E28:E30,E34)</f>
        <v>4614.6941784779019</v>
      </c>
      <c r="F55" s="122">
        <f>+E55/D55-1</f>
        <v>4.2864222222722015E-2</v>
      </c>
      <c r="G55" s="313">
        <f>SUM(G28:G30,G34)</f>
        <v>21812.760069689619</v>
      </c>
      <c r="H55" s="120">
        <f>SUM(H28:H30,H34)</f>
        <v>22665.880171456043</v>
      </c>
      <c r="I55" s="122">
        <f>+H55/G55-1</f>
        <v>3.9111056970360103E-2</v>
      </c>
      <c r="M55" s="72"/>
      <c r="N55" s="76"/>
      <c r="O55" s="76"/>
      <c r="P55" s="76"/>
      <c r="Q55" s="76"/>
      <c r="R55" s="76"/>
      <c r="S55" s="76"/>
      <c r="T55" s="74"/>
      <c r="U55" s="74"/>
    </row>
    <row r="56" spans="2:28" ht="24.75" thickBot="1">
      <c r="C56" s="28" t="s">
        <v>122</v>
      </c>
      <c r="D56" s="119">
        <f>SUM(D31:D33)</f>
        <v>233.60874045999998</v>
      </c>
      <c r="E56" s="121">
        <f>SUM(E31:E33)</f>
        <v>244.92464804999997</v>
      </c>
      <c r="F56" s="123">
        <f>+E56/D56-1</f>
        <v>4.8439572799021891E-2</v>
      </c>
      <c r="G56" s="314">
        <f>SUM(G31:G33)</f>
        <v>964.42615110749989</v>
      </c>
      <c r="H56" s="121">
        <f>SUM(H31:H33)</f>
        <v>1141.1936885824998</v>
      </c>
      <c r="I56" s="315">
        <f>+H56/G56-1</f>
        <v>0.18328778960629455</v>
      </c>
      <c r="N56" s="74"/>
      <c r="O56" s="74"/>
      <c r="P56" s="74"/>
      <c r="Q56" s="74"/>
      <c r="R56" s="74"/>
      <c r="S56" s="74"/>
      <c r="T56" s="74"/>
      <c r="U56" s="74"/>
    </row>
    <row r="57" spans="2:28">
      <c r="C57" s="138" t="s">
        <v>73</v>
      </c>
      <c r="D57" s="124">
        <f>SUM(D55:D56)</f>
        <v>4658.6279137540214</v>
      </c>
      <c r="E57" s="125">
        <f>SUM(E55:E56)</f>
        <v>4859.6188265279015</v>
      </c>
      <c r="F57" s="126">
        <f>+E57/D57-1</f>
        <v>4.3143800383902642E-2</v>
      </c>
      <c r="G57" s="316">
        <f>SUM(G55:G56)</f>
        <v>22777.186220797117</v>
      </c>
      <c r="H57" s="125">
        <f>SUM(H55:H56)</f>
        <v>23807.073860038545</v>
      </c>
      <c r="I57" s="126">
        <f>+H57/G57-1</f>
        <v>4.5215753572803941E-2</v>
      </c>
      <c r="N57" s="78"/>
      <c r="O57" s="78"/>
      <c r="P57" s="78"/>
      <c r="Q57" s="78"/>
      <c r="R57" s="78"/>
      <c r="S57" s="78"/>
      <c r="T57" s="78"/>
      <c r="U57" s="78"/>
    </row>
    <row r="58" spans="2:28" ht="13.5" thickBot="1">
      <c r="C58" s="151" t="s">
        <v>8</v>
      </c>
      <c r="D58" s="127">
        <f>+D56/D57</f>
        <v>5.014539576562857E-2</v>
      </c>
      <c r="E58" s="128">
        <f>+E56/E57</f>
        <v>5.0399971025092444E-2</v>
      </c>
      <c r="F58" s="129"/>
      <c r="G58" s="317">
        <f>+G56/G57</f>
        <v>4.2341759941660985E-2</v>
      </c>
      <c r="H58" s="128">
        <f>+H56/H57</f>
        <v>4.7935067337194048E-2</v>
      </c>
      <c r="I58" s="129"/>
      <c r="N58" s="78"/>
      <c r="O58" s="78"/>
      <c r="P58" s="78"/>
      <c r="Q58" s="78"/>
      <c r="R58" s="78"/>
      <c r="S58" s="78"/>
      <c r="T58" s="78"/>
      <c r="U58" s="78"/>
    </row>
    <row r="59" spans="2:28" s="1" customFormat="1">
      <c r="B59" s="19"/>
      <c r="C59" s="331" t="s">
        <v>123</v>
      </c>
      <c r="D59" s="149"/>
      <c r="E59" s="149"/>
      <c r="F59" s="150"/>
      <c r="G59" s="26"/>
      <c r="H59" s="26"/>
      <c r="I59" s="26"/>
      <c r="J59" s="20"/>
      <c r="K59" s="58"/>
      <c r="L59" s="58"/>
      <c r="M59" s="59"/>
      <c r="N59" s="78"/>
      <c r="O59" s="78"/>
      <c r="P59" s="78"/>
      <c r="Q59" s="78"/>
      <c r="R59" s="78"/>
      <c r="S59" s="78"/>
      <c r="T59" s="78"/>
      <c r="U59" s="78"/>
      <c r="V59" s="61"/>
      <c r="W59" s="61"/>
      <c r="X59" s="61"/>
      <c r="Y59" s="61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9"/>
      <c r="L60" s="61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2:28">
      <c r="K61" s="79"/>
      <c r="L61" s="61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2:28">
      <c r="K62" s="79"/>
      <c r="L62" s="59"/>
      <c r="P62" s="80"/>
      <c r="Q62" s="80"/>
      <c r="R62" s="80"/>
      <c r="S62" s="80"/>
      <c r="T62" s="80"/>
      <c r="U62" s="80"/>
      <c r="V62" s="80"/>
    </row>
    <row r="63" spans="2:28" ht="25.5">
      <c r="L63" s="89" t="s">
        <v>58</v>
      </c>
      <c r="M63" s="80">
        <f>D55</f>
        <v>4425.0191732940211</v>
      </c>
      <c r="N63" s="80">
        <f>E55</f>
        <v>4614.6941784779019</v>
      </c>
      <c r="O63" s="88">
        <v>4.4847805250167516E-2</v>
      </c>
      <c r="P63" s="81"/>
      <c r="Q63" s="81"/>
      <c r="R63" s="81"/>
      <c r="S63" s="81"/>
      <c r="T63" s="81"/>
    </row>
    <row r="64" spans="2:28" s="1" customFormat="1" ht="38.25">
      <c r="B64" s="19"/>
      <c r="J64" s="20"/>
      <c r="K64" s="79"/>
      <c r="L64" s="89" t="s">
        <v>59</v>
      </c>
      <c r="M64" s="80">
        <f>D56</f>
        <v>233.60874045999998</v>
      </c>
      <c r="N64" s="80">
        <f>E56</f>
        <v>244.92464804999997</v>
      </c>
      <c r="O64" s="88">
        <v>0.12281081992035348</v>
      </c>
      <c r="P64" s="80"/>
      <c r="Q64" s="80"/>
      <c r="R64" s="80"/>
      <c r="S64" s="80"/>
      <c r="T64" s="80"/>
      <c r="U64" s="80"/>
      <c r="V64" s="80"/>
      <c r="W64" s="80"/>
      <c r="X64" s="80"/>
      <c r="Y64" s="61"/>
      <c r="Z64" s="19"/>
      <c r="AA64" s="19"/>
      <c r="AB64" s="19"/>
    </row>
    <row r="65" spans="2:28" s="1" customFormat="1">
      <c r="B65" s="19"/>
      <c r="J65" s="20"/>
      <c r="K65" s="79"/>
      <c r="L65" s="61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61"/>
      <c r="Z65" s="19"/>
      <c r="AA65" s="19"/>
      <c r="AB65" s="19"/>
    </row>
    <row r="66" spans="2:28">
      <c r="K66" s="79"/>
      <c r="L66" s="61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2:28">
      <c r="K67" s="79"/>
      <c r="L67" s="61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2:28" ht="26.25" customHeight="1"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</row>
    <row r="69" spans="2:28" ht="24.75" customHeight="1"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</row>
    <row r="70" spans="2:28">
      <c r="M70" s="72"/>
      <c r="N70" s="76"/>
      <c r="O70" s="76"/>
      <c r="P70" s="76"/>
      <c r="Q70" s="76"/>
      <c r="R70" s="76"/>
      <c r="S70" s="76"/>
      <c r="T70" s="76"/>
      <c r="U70" s="76"/>
      <c r="V70" s="74"/>
    </row>
    <row r="71" spans="2:28">
      <c r="M71" s="72"/>
      <c r="N71" s="82"/>
      <c r="O71" s="82"/>
      <c r="P71" s="82"/>
      <c r="Q71" s="82"/>
      <c r="R71" s="82"/>
      <c r="S71" s="82"/>
      <c r="T71" s="82"/>
      <c r="U71" s="82"/>
      <c r="V71" s="83"/>
    </row>
    <row r="72" spans="2:28" ht="15">
      <c r="B72" s="23" t="s">
        <v>109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8"/>
      <c r="L73" s="58"/>
      <c r="M73" s="59"/>
      <c r="N73" s="59"/>
      <c r="O73" s="59"/>
      <c r="P73" s="59"/>
      <c r="Q73" s="59"/>
      <c r="R73" s="59"/>
      <c r="S73" s="59"/>
      <c r="T73" s="59"/>
      <c r="U73" s="59"/>
      <c r="V73" s="61"/>
      <c r="W73" s="61"/>
      <c r="X73" s="61"/>
      <c r="Y73" s="61"/>
      <c r="Z73" s="19"/>
      <c r="AA73" s="19"/>
      <c r="AB73" s="19"/>
    </row>
    <row r="74" spans="2:28" s="1" customFormat="1" ht="15">
      <c r="B74" s="23"/>
      <c r="C74" s="10" t="s">
        <v>104</v>
      </c>
      <c r="D74" s="20"/>
      <c r="E74" s="20"/>
      <c r="F74" s="20"/>
      <c r="G74" s="20"/>
      <c r="H74" s="20"/>
      <c r="I74" s="20"/>
      <c r="J74" s="20"/>
      <c r="K74" s="58"/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61"/>
      <c r="W74" s="61"/>
      <c r="X74" s="61"/>
      <c r="Y74" s="61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61"/>
      <c r="L75" s="61"/>
      <c r="M75" s="59"/>
      <c r="N75" s="59">
        <v>2018</v>
      </c>
      <c r="O75" s="59">
        <v>2019</v>
      </c>
      <c r="P75" s="59"/>
      <c r="Q75" s="59"/>
      <c r="R75" s="59"/>
      <c r="S75" s="59"/>
      <c r="T75" s="59"/>
      <c r="U75" s="59"/>
      <c r="V75" s="61"/>
      <c r="W75" s="61"/>
      <c r="X75" s="61"/>
      <c r="Y75" s="61"/>
      <c r="Z75" s="19"/>
      <c r="AA75" s="19"/>
      <c r="AB75" s="19"/>
    </row>
    <row r="76" spans="2:28" s="1" customFormat="1" ht="15" customHeight="1">
      <c r="B76" s="19"/>
      <c r="C76" s="153"/>
      <c r="D76" s="356" t="s">
        <v>117</v>
      </c>
      <c r="E76" s="357"/>
      <c r="F76" s="130" t="s">
        <v>75</v>
      </c>
      <c r="G76" s="350" t="s">
        <v>118</v>
      </c>
      <c r="H76" s="351"/>
      <c r="I76" s="273" t="s">
        <v>75</v>
      </c>
      <c r="J76" s="19"/>
      <c r="K76" s="61"/>
      <c r="L76" s="61"/>
      <c r="M76" s="59" t="s">
        <v>102</v>
      </c>
      <c r="N76" s="74">
        <f>D78</f>
        <v>24.728420454999998</v>
      </c>
      <c r="O76" s="74">
        <f>E78</f>
        <v>59.610370557499998</v>
      </c>
      <c r="P76" s="59"/>
      <c r="Q76" s="59"/>
      <c r="R76" s="59"/>
      <c r="S76" s="59"/>
      <c r="T76" s="59"/>
      <c r="U76" s="59"/>
      <c r="V76" s="61"/>
      <c r="W76" s="61"/>
      <c r="X76" s="61"/>
      <c r="Y76" s="61"/>
      <c r="Z76" s="19"/>
      <c r="AA76" s="19"/>
      <c r="AB76" s="19"/>
    </row>
    <row r="77" spans="2:28" s="1" customFormat="1" ht="12.75" customHeight="1">
      <c r="B77" s="19"/>
      <c r="C77" s="154" t="s">
        <v>101</v>
      </c>
      <c r="D77" s="155">
        <v>2018</v>
      </c>
      <c r="E77" s="279">
        <v>2019</v>
      </c>
      <c r="F77" s="131"/>
      <c r="G77" s="318">
        <v>2018</v>
      </c>
      <c r="H77" s="279">
        <v>2019</v>
      </c>
      <c r="I77" s="274"/>
      <c r="J77" s="19"/>
      <c r="K77" s="61"/>
      <c r="L77" s="61"/>
      <c r="M77" s="59" t="s">
        <v>103</v>
      </c>
      <c r="N77" s="74">
        <f>D79</f>
        <v>4402.2000331024983</v>
      </c>
      <c r="O77" s="74">
        <f>E79</f>
        <v>4566.7467522970628</v>
      </c>
      <c r="P77" s="59"/>
      <c r="Q77" s="59"/>
      <c r="R77" s="59"/>
      <c r="S77" s="59"/>
      <c r="T77" s="59"/>
      <c r="U77" s="59"/>
      <c r="V77" s="61"/>
      <c r="W77" s="61"/>
      <c r="X77" s="61"/>
      <c r="Y77" s="61"/>
      <c r="Z77" s="19"/>
      <c r="AA77" s="19"/>
      <c r="AB77" s="19"/>
    </row>
    <row r="78" spans="2:28" ht="12.75" customHeight="1">
      <c r="C78" s="137" t="s">
        <v>102</v>
      </c>
      <c r="D78" s="101">
        <v>24.728420454999998</v>
      </c>
      <c r="E78" s="102">
        <v>59.610370557499998</v>
      </c>
      <c r="F78" s="97">
        <f>((E78/D78)-1)</f>
        <v>1.4106016260107301</v>
      </c>
      <c r="G78" s="287">
        <v>63.179875635000002</v>
      </c>
      <c r="H78" s="102">
        <v>112.9795805924999</v>
      </c>
      <c r="I78" s="97">
        <f>((H78/G78)-1)</f>
        <v>0.78822100323844513</v>
      </c>
      <c r="J78" s="19"/>
      <c r="K78" s="322"/>
      <c r="L78" s="61"/>
    </row>
    <row r="79" spans="2:28" ht="16.5" customHeight="1" thickBot="1">
      <c r="C79" s="152" t="s">
        <v>103</v>
      </c>
      <c r="D79" s="103">
        <f>Resumen!E25-D78</f>
        <v>4402.2000331024983</v>
      </c>
      <c r="E79" s="104">
        <f>Resumen!F25-E78</f>
        <v>4566.7467522970628</v>
      </c>
      <c r="F79" s="98">
        <f>((E79/D79)-1)</f>
        <v>3.7378292207816521E-2</v>
      </c>
      <c r="G79" s="288">
        <f>Resumen!H25-G78</f>
        <v>21604.538907585</v>
      </c>
      <c r="H79" s="104">
        <f>Resumen!I25-H78</f>
        <v>22607.315565728117</v>
      </c>
      <c r="I79" s="98">
        <f>((H79/G79)-1)</f>
        <v>4.6415091867156644E-2</v>
      </c>
      <c r="J79" s="19"/>
      <c r="K79" s="61"/>
      <c r="L79" s="61"/>
      <c r="M79" s="74"/>
      <c r="N79" s="74"/>
      <c r="O79" s="74"/>
    </row>
    <row r="80" spans="2:28" ht="14.25" thickTop="1" thickBot="1">
      <c r="C80" s="156" t="s">
        <v>100</v>
      </c>
      <c r="D80" s="277">
        <f>SUM(D78:D79)</f>
        <v>4426.928453557498</v>
      </c>
      <c r="E80" s="278">
        <f>SUM(E78:E79)</f>
        <v>4626.3571228545625</v>
      </c>
      <c r="F80" s="157"/>
      <c r="G80" s="319">
        <f>SUM(G78:G79)</f>
        <v>21667.71878322</v>
      </c>
      <c r="H80" s="278">
        <f>SUM(H78:H79)</f>
        <v>22720.295146320615</v>
      </c>
      <c r="I80" s="157"/>
      <c r="J80" s="19"/>
      <c r="K80" s="61"/>
      <c r="L80" s="61"/>
      <c r="N80" s="74"/>
      <c r="O80" s="74"/>
    </row>
    <row r="81" spans="3:12">
      <c r="C81" s="94"/>
      <c r="D81" s="95"/>
      <c r="E81" s="95"/>
      <c r="F81" s="96"/>
      <c r="G81" s="9"/>
      <c r="H81" s="19"/>
      <c r="I81" s="19"/>
      <c r="J81" s="19"/>
      <c r="K81" s="61"/>
      <c r="L81" s="61"/>
    </row>
    <row r="82" spans="3:12">
      <c r="C82" s="19"/>
      <c r="D82" s="19"/>
      <c r="E82" s="19"/>
      <c r="F82" s="19"/>
      <c r="G82" s="19"/>
      <c r="H82" s="19"/>
      <c r="I82" s="19"/>
      <c r="J82" s="19"/>
      <c r="K82" s="61"/>
      <c r="L82" s="61"/>
    </row>
    <row r="83" spans="3:12">
      <c r="C83" s="19"/>
      <c r="D83" s="19"/>
      <c r="E83" s="19"/>
      <c r="F83" s="19"/>
      <c r="G83" s="19"/>
      <c r="H83" s="19"/>
      <c r="I83" s="19"/>
      <c r="J83" s="19"/>
      <c r="K83" s="61"/>
      <c r="L83" s="61"/>
    </row>
    <row r="84" spans="3:12">
      <c r="C84" s="19"/>
      <c r="D84" s="19"/>
      <c r="E84" s="19"/>
      <c r="F84" s="19"/>
      <c r="G84" s="19"/>
      <c r="H84" s="19"/>
      <c r="I84" s="19"/>
      <c r="J84" s="19"/>
      <c r="K84" s="61"/>
      <c r="L84" s="61"/>
    </row>
    <row r="85" spans="3:12">
      <c r="C85" s="19"/>
      <c r="D85" s="19"/>
      <c r="E85" s="19"/>
      <c r="F85" s="19"/>
      <c r="G85" s="19"/>
      <c r="H85" s="19"/>
      <c r="I85" s="19"/>
      <c r="J85" s="19"/>
      <c r="K85" s="61"/>
      <c r="L85" s="61"/>
    </row>
    <row r="86" spans="3:12">
      <c r="C86" s="19"/>
      <c r="D86" s="19"/>
      <c r="E86" s="19"/>
      <c r="F86" s="19"/>
      <c r="G86" s="19"/>
      <c r="H86" s="19"/>
      <c r="I86" s="19"/>
      <c r="J86" s="19"/>
      <c r="K86" s="61"/>
      <c r="L86" s="61"/>
    </row>
    <row r="87" spans="3:12">
      <c r="C87" s="19"/>
      <c r="D87" s="19"/>
      <c r="E87" s="19"/>
      <c r="F87" s="19"/>
      <c r="G87" s="19"/>
      <c r="H87" s="19"/>
      <c r="I87" s="19"/>
      <c r="J87" s="19"/>
      <c r="K87" s="61"/>
      <c r="L87" s="61"/>
    </row>
    <row r="88" spans="3:12">
      <c r="C88" s="19"/>
      <c r="D88" s="19"/>
      <c r="E88" s="19"/>
      <c r="F88" s="19"/>
      <c r="G88" s="19"/>
      <c r="H88" s="19"/>
      <c r="I88" s="19"/>
      <c r="J88" s="19"/>
      <c r="K88" s="61"/>
      <c r="L88" s="61"/>
    </row>
    <row r="89" spans="3:12">
      <c r="C89" s="19"/>
      <c r="D89" s="19"/>
      <c r="E89" s="19"/>
      <c r="F89" s="19"/>
      <c r="G89" s="19"/>
      <c r="H89" s="19"/>
      <c r="I89" s="19"/>
      <c r="J89" s="19"/>
      <c r="K89" s="61"/>
      <c r="L89" s="61"/>
    </row>
    <row r="90" spans="3:12">
      <c r="C90" s="19"/>
      <c r="D90" s="19"/>
      <c r="E90" s="19"/>
      <c r="F90" s="19"/>
      <c r="G90" s="19"/>
      <c r="H90" s="19"/>
      <c r="I90" s="19"/>
      <c r="J90" s="19"/>
      <c r="K90" s="61"/>
      <c r="L90" s="61"/>
    </row>
    <row r="91" spans="3:12">
      <c r="C91" s="19"/>
      <c r="D91" s="19"/>
      <c r="E91" s="19"/>
      <c r="F91" s="19"/>
      <c r="G91" s="19"/>
      <c r="H91" s="19"/>
      <c r="I91" s="19"/>
      <c r="J91" s="19"/>
      <c r="K91" s="61"/>
      <c r="L91" s="61"/>
    </row>
    <row r="92" spans="3:12">
      <c r="C92" s="19"/>
      <c r="D92" s="19"/>
      <c r="E92" s="19"/>
      <c r="F92" s="19"/>
      <c r="G92" s="19"/>
      <c r="H92" s="19"/>
      <c r="I92" s="19"/>
      <c r="J92" s="19"/>
      <c r="K92" s="61"/>
      <c r="L92" s="61"/>
    </row>
    <row r="93" spans="3:12">
      <c r="C93" s="19"/>
      <c r="D93" s="19"/>
      <c r="E93" s="19"/>
      <c r="F93" s="19"/>
      <c r="G93" s="19"/>
      <c r="H93" s="19"/>
      <c r="I93" s="19"/>
      <c r="J93" s="19"/>
      <c r="K93" s="61"/>
      <c r="L93" s="61"/>
    </row>
    <row r="94" spans="3:12">
      <c r="C94" s="19"/>
      <c r="D94" s="19"/>
      <c r="E94" s="19"/>
      <c r="F94" s="19"/>
      <c r="G94" s="19"/>
      <c r="H94" s="19"/>
      <c r="I94" s="19"/>
      <c r="J94" s="19"/>
      <c r="K94" s="61"/>
      <c r="L94" s="61"/>
    </row>
    <row r="95" spans="3:12">
      <c r="C95" s="19"/>
      <c r="D95" s="19"/>
      <c r="E95" s="19"/>
      <c r="F95" s="19"/>
      <c r="G95" s="19"/>
      <c r="H95" s="19"/>
      <c r="I95" s="19"/>
      <c r="J95" s="19"/>
      <c r="K95" s="61"/>
      <c r="L95" s="61"/>
    </row>
    <row r="96" spans="3:12">
      <c r="C96" s="19"/>
      <c r="D96" s="19"/>
      <c r="E96" s="19"/>
      <c r="F96" s="19"/>
      <c r="G96" s="19"/>
      <c r="H96" s="19"/>
      <c r="I96" s="19"/>
      <c r="J96" s="19"/>
      <c r="K96" s="61"/>
      <c r="L96" s="61"/>
    </row>
    <row r="97" spans="3:12">
      <c r="C97" s="19"/>
      <c r="D97" s="19"/>
      <c r="E97" s="19"/>
      <c r="F97" s="19"/>
      <c r="G97" s="19"/>
      <c r="H97" s="19"/>
      <c r="I97" s="19"/>
      <c r="J97" s="19"/>
      <c r="K97" s="61"/>
      <c r="L97" s="61"/>
    </row>
    <row r="98" spans="3:12">
      <c r="C98" s="19"/>
      <c r="D98" s="19"/>
      <c r="E98" s="19"/>
      <c r="F98" s="19"/>
      <c r="G98" s="19"/>
      <c r="H98" s="19"/>
      <c r="I98" s="19"/>
      <c r="J98" s="19"/>
      <c r="K98" s="61"/>
      <c r="L98" s="61"/>
    </row>
    <row r="99" spans="3:12">
      <c r="C99" s="19"/>
      <c r="D99" s="19"/>
      <c r="E99" s="19"/>
      <c r="F99" s="19"/>
      <c r="G99" s="19"/>
      <c r="H99" s="19"/>
      <c r="I99" s="19"/>
      <c r="J99" s="19"/>
      <c r="K99" s="61"/>
      <c r="L99" s="61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61"/>
      <c r="L100" s="61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61"/>
      <c r="L101" s="61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61"/>
      <c r="L102" s="61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61"/>
      <c r="L103" s="61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61"/>
      <c r="L104" s="61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61"/>
      <c r="L105" s="61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61"/>
      <c r="L106" s="61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17" zoomScaleNormal="100" zoomScaleSheetLayoutView="100" workbookViewId="0">
      <selection activeCell="H49" sqref="H49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8" width="11.710937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97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110</v>
      </c>
      <c r="D4" s="3"/>
      <c r="E4" s="23"/>
      <c r="F4" s="23"/>
      <c r="G4" s="23"/>
      <c r="H4" s="23"/>
      <c r="I4" s="23"/>
      <c r="J4" s="23"/>
    </row>
    <row r="6" spans="2:13">
      <c r="C6" s="10" t="s">
        <v>115</v>
      </c>
    </row>
    <row r="7" spans="2:13" ht="6" customHeight="1" thickBot="1">
      <c r="C7" s="92"/>
      <c r="D7" s="93"/>
      <c r="E7" s="93"/>
      <c r="F7" s="93"/>
      <c r="G7" s="26"/>
      <c r="H7" s="26"/>
      <c r="I7" s="26"/>
      <c r="J7" s="26"/>
    </row>
    <row r="8" spans="2:13" ht="13.5" customHeight="1">
      <c r="C8" s="245" t="s">
        <v>44</v>
      </c>
      <c r="D8" s="356" t="s">
        <v>117</v>
      </c>
      <c r="E8" s="359"/>
      <c r="F8" s="352" t="s">
        <v>75</v>
      </c>
      <c r="G8" s="350" t="s">
        <v>118</v>
      </c>
      <c r="H8" s="351"/>
      <c r="I8" s="352" t="s">
        <v>75</v>
      </c>
      <c r="J8" s="26"/>
    </row>
    <row r="9" spans="2:13" s="1" customFormat="1" ht="13.5" customHeight="1">
      <c r="B9" s="19"/>
      <c r="C9" s="246"/>
      <c r="D9" s="134">
        <v>2018</v>
      </c>
      <c r="E9" s="114">
        <v>2019</v>
      </c>
      <c r="F9" s="353"/>
      <c r="G9" s="134">
        <v>2018</v>
      </c>
      <c r="H9" s="114">
        <v>2019</v>
      </c>
      <c r="I9" s="353"/>
      <c r="J9" s="26"/>
    </row>
    <row r="10" spans="2:13">
      <c r="C10" s="233" t="s">
        <v>10</v>
      </c>
      <c r="D10" s="234">
        <v>301.05367341663936</v>
      </c>
      <c r="E10" s="235">
        <v>322.52954802345965</v>
      </c>
      <c r="F10" s="236">
        <f>+E10/D10-1</f>
        <v>7.1335700252688872E-2</v>
      </c>
      <c r="G10" s="234">
        <v>1415.6502856423087</v>
      </c>
      <c r="H10" s="235">
        <v>1541.2198361877006</v>
      </c>
      <c r="I10" s="236">
        <f>+H10/G10-1</f>
        <v>8.8700967900711802E-2</v>
      </c>
      <c r="J10" s="26"/>
      <c r="L10" s="176" t="s">
        <v>9</v>
      </c>
      <c r="M10" s="280">
        <f>E11</f>
        <v>3838.0852960670245</v>
      </c>
    </row>
    <row r="11" spans="2:13">
      <c r="C11" s="237" t="s">
        <v>9</v>
      </c>
      <c r="D11" s="238">
        <v>3707.3279454770823</v>
      </c>
      <c r="E11" s="239">
        <v>3838.0852960670245</v>
      </c>
      <c r="F11" s="240">
        <f>+E11/D11-1</f>
        <v>3.5269971395291755E-2</v>
      </c>
      <c r="G11" s="238">
        <v>18042.283742864158</v>
      </c>
      <c r="H11" s="239">
        <v>18856.014887250371</v>
      </c>
      <c r="I11" s="240">
        <f>+H11/G11-1</f>
        <v>4.5101338388387147E-2</v>
      </c>
      <c r="J11" s="26"/>
      <c r="L11" s="176" t="s">
        <v>12</v>
      </c>
      <c r="M11" s="280">
        <f>E12</f>
        <v>629.99739510072141</v>
      </c>
    </row>
    <row r="12" spans="2:13">
      <c r="C12" s="237" t="s">
        <v>12</v>
      </c>
      <c r="D12" s="238">
        <v>564.47943712696667</v>
      </c>
      <c r="E12" s="239">
        <v>629.99739510072141</v>
      </c>
      <c r="F12" s="240">
        <f>+E12/D12-1</f>
        <v>0.11606792677377542</v>
      </c>
      <c r="G12" s="238">
        <v>2904.6623424879185</v>
      </c>
      <c r="H12" s="239">
        <v>3087.2715633304324</v>
      </c>
      <c r="I12" s="240">
        <f>+H12/G12-1</f>
        <v>6.2867624291952806E-2</v>
      </c>
      <c r="J12" s="26"/>
      <c r="L12" s="176" t="s">
        <v>10</v>
      </c>
      <c r="M12" s="280">
        <f>E10</f>
        <v>322.52954802345965</v>
      </c>
    </row>
    <row r="13" spans="2:13">
      <c r="C13" s="241" t="s">
        <v>11</v>
      </c>
      <c r="D13" s="242">
        <v>85.766857733333367</v>
      </c>
      <c r="E13" s="243">
        <v>69.006587336696199</v>
      </c>
      <c r="F13" s="244">
        <f>+E13/D13-1</f>
        <v>-0.19541663108083385</v>
      </c>
      <c r="G13" s="242">
        <v>414.58984980273431</v>
      </c>
      <c r="H13" s="243">
        <v>322.56757327002953</v>
      </c>
      <c r="I13" s="244">
        <f>+H13/G13-1</f>
        <v>-0.22195979128888421</v>
      </c>
      <c r="J13" s="26"/>
      <c r="L13" s="176" t="s">
        <v>11</v>
      </c>
      <c r="M13" s="280">
        <f>E13</f>
        <v>69.006587336696199</v>
      </c>
    </row>
    <row r="14" spans="2:13" ht="13.5" thickBot="1">
      <c r="C14" s="247" t="s">
        <v>73</v>
      </c>
      <c r="D14" s="248">
        <f>SUM(D10:D13)</f>
        <v>4658.6279137540214</v>
      </c>
      <c r="E14" s="249">
        <f>SUM(E10:E13)</f>
        <v>4859.6188265279025</v>
      </c>
      <c r="F14" s="250">
        <f>+E14/D14-1</f>
        <v>4.3143800383902864E-2</v>
      </c>
      <c r="G14" s="248">
        <f>SUM(G10:G13)</f>
        <v>22777.186220797121</v>
      </c>
      <c r="H14" s="249">
        <f>SUM(H10:H13)</f>
        <v>23807.073860038534</v>
      </c>
      <c r="I14" s="250">
        <f>+H14/G14-1</f>
        <v>4.5215753572803274E-2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120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64" t="s">
        <v>98</v>
      </c>
      <c r="D18" s="364"/>
      <c r="E18" s="364"/>
      <c r="F18" s="364"/>
      <c r="G18" s="365" t="s">
        <v>99</v>
      </c>
      <c r="H18" s="365"/>
      <c r="I18" s="365"/>
      <c r="J18" s="36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30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30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30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30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30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30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31" t="s">
        <v>10</v>
      </c>
      <c r="R28" s="32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3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3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3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3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3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3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4" t="s">
        <v>9</v>
      </c>
      <c r="R35" s="32" t="s">
        <v>40</v>
      </c>
    </row>
    <row r="36" spans="3:26">
      <c r="C36" s="25"/>
      <c r="D36" s="26"/>
      <c r="E36" s="26"/>
      <c r="F36" s="26"/>
      <c r="G36" s="26"/>
      <c r="J36" s="26"/>
      <c r="Q36" s="35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5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5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5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5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5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6" t="s">
        <v>12</v>
      </c>
      <c r="R42" s="32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7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7" t="s">
        <v>12</v>
      </c>
      <c r="R44" s="19" t="s">
        <v>38</v>
      </c>
    </row>
    <row r="45" spans="3:26" ht="13.5" thickBot="1">
      <c r="C45" s="25"/>
      <c r="D45" s="19"/>
      <c r="E45" s="19"/>
      <c r="F45" s="19"/>
      <c r="G45" s="19"/>
      <c r="J45" s="19"/>
      <c r="Q45" s="38" t="s">
        <v>11</v>
      </c>
      <c r="R45" s="39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40"/>
      <c r="J52" s="19"/>
    </row>
    <row r="53" spans="3:11" ht="13.5" thickBot="1">
      <c r="C53" s="251" t="s">
        <v>105</v>
      </c>
      <c r="D53" s="91"/>
      <c r="E53" s="91"/>
      <c r="F53" s="91"/>
      <c r="G53" s="91"/>
      <c r="H53" s="91"/>
      <c r="I53" s="40"/>
      <c r="J53" s="19"/>
    </row>
    <row r="54" spans="3:11">
      <c r="C54" s="360" t="s">
        <v>13</v>
      </c>
      <c r="D54" s="362" t="s">
        <v>119</v>
      </c>
      <c r="E54" s="363"/>
      <c r="F54" s="363"/>
      <c r="G54" s="363"/>
      <c r="H54" s="363"/>
      <c r="I54" s="19"/>
      <c r="J54" s="19"/>
    </row>
    <row r="55" spans="3:11">
      <c r="C55" s="361"/>
      <c r="D55" s="139" t="s">
        <v>14</v>
      </c>
      <c r="E55" s="140" t="s">
        <v>15</v>
      </c>
      <c r="F55" s="140" t="s">
        <v>5</v>
      </c>
      <c r="G55" s="140" t="s">
        <v>16</v>
      </c>
      <c r="H55" s="140" t="s">
        <v>73</v>
      </c>
      <c r="I55" s="19"/>
      <c r="J55" s="19"/>
    </row>
    <row r="56" spans="3:11">
      <c r="C56" s="252" t="s">
        <v>10</v>
      </c>
      <c r="D56" s="257">
        <v>82.139825962500026</v>
      </c>
      <c r="E56" s="258">
        <v>163.33879059196983</v>
      </c>
      <c r="F56" s="258">
        <v>0</v>
      </c>
      <c r="G56" s="258">
        <v>77.050931468989802</v>
      </c>
      <c r="H56" s="258">
        <f>SUM(D56:G56)</f>
        <v>322.52954802345965</v>
      </c>
      <c r="I56" s="325"/>
      <c r="K56" s="19"/>
    </row>
    <row r="57" spans="3:11">
      <c r="C57" s="253" t="s">
        <v>9</v>
      </c>
      <c r="D57" s="259">
        <v>0</v>
      </c>
      <c r="E57" s="260">
        <v>2388.8298124075591</v>
      </c>
      <c r="F57" s="260">
        <v>0</v>
      </c>
      <c r="G57" s="260">
        <v>1449.2554836594654</v>
      </c>
      <c r="H57" s="260">
        <f>SUM(D57:G57)</f>
        <v>3838.0852960670245</v>
      </c>
      <c r="I57" s="325"/>
      <c r="K57" s="19"/>
    </row>
    <row r="58" spans="3:11">
      <c r="C58" s="253" t="s">
        <v>12</v>
      </c>
      <c r="D58" s="259">
        <v>60.408597937499998</v>
      </c>
      <c r="E58" s="260">
        <v>364.59551471421838</v>
      </c>
      <c r="F58" s="260">
        <v>57.417002814999996</v>
      </c>
      <c r="G58" s="260">
        <v>147.57627963400301</v>
      </c>
      <c r="H58" s="260">
        <f>SUM(D58:G58)</f>
        <v>629.99739510072141</v>
      </c>
      <c r="I58" s="325"/>
      <c r="K58" s="19"/>
    </row>
    <row r="59" spans="3:11">
      <c r="C59" s="254" t="s">
        <v>11</v>
      </c>
      <c r="D59" s="261">
        <v>0</v>
      </c>
      <c r="E59" s="262">
        <v>0</v>
      </c>
      <c r="F59" s="262">
        <v>0</v>
      </c>
      <c r="G59" s="262">
        <v>69.006587336696199</v>
      </c>
      <c r="H59" s="262">
        <f>SUM(D59:G59)</f>
        <v>69.006587336696199</v>
      </c>
      <c r="I59" s="325"/>
      <c r="K59" s="19"/>
    </row>
    <row r="60" spans="3:11" ht="13.5" thickBot="1">
      <c r="C60" s="141" t="s">
        <v>73</v>
      </c>
      <c r="D60" s="263">
        <f>SUM(D56:D59)</f>
        <v>142.54842390000002</v>
      </c>
      <c r="E60" s="264">
        <f>SUM(E56:E59)</f>
        <v>2916.7641177137475</v>
      </c>
      <c r="F60" s="264">
        <f>SUM(F56:F59)</f>
        <v>57.417002814999996</v>
      </c>
      <c r="G60" s="264">
        <f>SUM(G56:G59)</f>
        <v>1742.8892820991543</v>
      </c>
      <c r="H60" s="264">
        <f>SUM(H56:H59)</f>
        <v>4859.6188265279025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48"/>
    </row>
    <row r="65" spans="5:5">
      <c r="E65" s="148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Normal="100" zoomScaleSheetLayoutView="100" workbookViewId="0">
      <selection activeCell="C36" sqref="C36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6"/>
      <c r="L1" s="46"/>
      <c r="M1" s="47"/>
      <c r="N1" s="47"/>
      <c r="O1" s="47"/>
      <c r="P1" s="47"/>
      <c r="Q1" s="47"/>
      <c r="R1" s="47"/>
    </row>
    <row r="2" spans="3:19" ht="15">
      <c r="C2" s="23" t="s">
        <v>111</v>
      </c>
      <c r="D2" s="3"/>
      <c r="E2" s="23"/>
      <c r="F2" s="23"/>
      <c r="G2" s="23"/>
      <c r="H2" s="23"/>
      <c r="I2" s="23"/>
      <c r="J2" s="23"/>
      <c r="K2" s="4"/>
      <c r="L2" s="4"/>
      <c r="M2" s="48"/>
      <c r="N2" s="48"/>
      <c r="O2" s="48"/>
      <c r="P2" s="48"/>
      <c r="Q2" s="48"/>
      <c r="R2" s="48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8"/>
      <c r="N3" s="48"/>
      <c r="O3" s="48"/>
      <c r="P3" s="48"/>
      <c r="Q3" s="48"/>
      <c r="R3" s="48"/>
    </row>
    <row r="4" spans="3:19" ht="15">
      <c r="C4" s="10" t="s">
        <v>106</v>
      </c>
      <c r="D4" s="3"/>
      <c r="E4" s="23"/>
      <c r="F4" s="23"/>
      <c r="G4" s="23"/>
      <c r="H4" s="23"/>
      <c r="I4" s="23"/>
      <c r="J4" s="23"/>
      <c r="K4" s="4"/>
      <c r="L4" s="4"/>
      <c r="M4" s="48"/>
      <c r="N4" s="48"/>
      <c r="O4" s="48"/>
      <c r="P4" s="48"/>
      <c r="Q4" s="48"/>
      <c r="R4" s="48"/>
    </row>
    <row r="5" spans="3:19" ht="13.5" thickBot="1">
      <c r="C5"/>
      <c r="D5"/>
      <c r="E5"/>
      <c r="F5"/>
      <c r="G5"/>
    </row>
    <row r="6" spans="3:19" ht="12.75" customHeight="1">
      <c r="C6" s="132" t="s">
        <v>61</v>
      </c>
      <c r="D6" s="356" t="s">
        <v>117</v>
      </c>
      <c r="E6" s="359"/>
      <c r="F6" s="352" t="s">
        <v>75</v>
      </c>
      <c r="G6" s="350" t="s">
        <v>118</v>
      </c>
      <c r="H6" s="351"/>
      <c r="I6" s="352" t="s">
        <v>75</v>
      </c>
      <c r="O6" s="50"/>
      <c r="P6" s="90"/>
    </row>
    <row r="7" spans="3:19" ht="12.75" customHeight="1">
      <c r="C7" s="133"/>
      <c r="D7" s="134">
        <v>2018</v>
      </c>
      <c r="E7" s="114">
        <v>2019</v>
      </c>
      <c r="F7" s="353"/>
      <c r="G7" s="290">
        <v>2018</v>
      </c>
      <c r="H7" s="114">
        <v>2019</v>
      </c>
      <c r="I7" s="353"/>
      <c r="O7" s="50"/>
      <c r="P7" s="90"/>
    </row>
    <row r="8" spans="3:19" ht="20.100000000000001" customHeight="1">
      <c r="C8" s="143" t="s">
        <v>17</v>
      </c>
      <c r="D8" s="265">
        <v>5.8933019999999994</v>
      </c>
      <c r="E8" s="266">
        <v>5.8093980597610484</v>
      </c>
      <c r="F8" s="269">
        <f>+E8/D8-1</f>
        <v>-1.4237169627307589E-2</v>
      </c>
      <c r="G8" s="291">
        <v>26.685604999999999</v>
      </c>
      <c r="H8" s="266">
        <v>28.452780059761047</v>
      </c>
      <c r="I8" s="269">
        <f>+H8/G8-1</f>
        <v>6.6222034679785047E-2</v>
      </c>
      <c r="J8" s="26"/>
      <c r="K8" s="49"/>
      <c r="L8" s="49"/>
      <c r="O8" s="50"/>
      <c r="P8" s="90"/>
    </row>
    <row r="9" spans="3:19" ht="20.100000000000001" customHeight="1">
      <c r="C9" s="144" t="s">
        <v>18</v>
      </c>
      <c r="D9" s="267">
        <v>223.06061412212784</v>
      </c>
      <c r="E9" s="268">
        <v>263.11813787495743</v>
      </c>
      <c r="F9" s="270">
        <f t="shared" ref="F9:F32" si="0">+E9/D9-1</f>
        <v>0.17958133895792883</v>
      </c>
      <c r="G9" s="292">
        <v>1244.856371354628</v>
      </c>
      <c r="H9" s="268">
        <v>1289.4768167099573</v>
      </c>
      <c r="I9" s="296">
        <f t="shared" ref="I9:I32" si="1">+H9/G9-1</f>
        <v>3.5843850248181042E-2</v>
      </c>
      <c r="J9" s="26"/>
      <c r="K9" s="49"/>
      <c r="L9" s="49"/>
      <c r="O9" s="50"/>
      <c r="P9" s="90"/>
    </row>
    <row r="10" spans="3:19" ht="20.100000000000001" customHeight="1">
      <c r="C10" s="145" t="s">
        <v>19</v>
      </c>
      <c r="D10" s="267">
        <v>4.4139070105</v>
      </c>
      <c r="E10" s="268">
        <v>4.5702236440333346</v>
      </c>
      <c r="F10" s="270">
        <f t="shared" si="0"/>
        <v>3.5414573338650168E-2</v>
      </c>
      <c r="G10" s="292">
        <v>22.902391050480162</v>
      </c>
      <c r="H10" s="268">
        <v>22.387844792805652</v>
      </c>
      <c r="I10" s="270">
        <f t="shared" si="1"/>
        <v>-2.2466923062329003E-2</v>
      </c>
      <c r="J10" s="26"/>
      <c r="K10" s="49"/>
      <c r="L10" s="49"/>
      <c r="O10" s="50"/>
      <c r="P10" s="90"/>
    </row>
    <row r="11" spans="3:19" ht="20.100000000000001" customHeight="1">
      <c r="C11" s="144" t="s">
        <v>20</v>
      </c>
      <c r="D11" s="267">
        <v>85.352349367300008</v>
      </c>
      <c r="E11" s="268">
        <v>114.21016483098957</v>
      </c>
      <c r="F11" s="270">
        <f t="shared" si="0"/>
        <v>0.33810218087266275</v>
      </c>
      <c r="G11" s="292">
        <v>557.62229327003809</v>
      </c>
      <c r="H11" s="268">
        <v>559.16744735964483</v>
      </c>
      <c r="I11" s="270">
        <f t="shared" si="1"/>
        <v>2.7709690022355016E-3</v>
      </c>
      <c r="J11" s="26"/>
      <c r="K11" s="49"/>
      <c r="L11" s="49"/>
      <c r="P11" s="12"/>
    </row>
    <row r="12" spans="3:19" ht="20.100000000000001" customHeight="1">
      <c r="C12" s="144" t="s">
        <v>21</v>
      </c>
      <c r="D12" s="267">
        <v>1.36383034</v>
      </c>
      <c r="E12" s="268">
        <v>0.76886643489189643</v>
      </c>
      <c r="F12" s="270">
        <f t="shared" si="0"/>
        <v>-0.4362448082128042</v>
      </c>
      <c r="G12" s="292">
        <v>7.6809055615674602</v>
      </c>
      <c r="H12" s="268">
        <v>3.7706707855089876</v>
      </c>
      <c r="I12" s="270">
        <f t="shared" si="1"/>
        <v>-0.50908512605908174</v>
      </c>
      <c r="J12" s="26"/>
      <c r="K12" s="49"/>
      <c r="L12" s="49"/>
      <c r="O12" s="50"/>
      <c r="P12" s="90"/>
      <c r="Q12" s="50"/>
      <c r="R12" s="50"/>
      <c r="S12" s="50"/>
    </row>
    <row r="13" spans="3:19" ht="20.100000000000001" customHeight="1">
      <c r="C13" s="144" t="s">
        <v>22</v>
      </c>
      <c r="D13" s="267">
        <v>100.78616759900002</v>
      </c>
      <c r="E13" s="268">
        <v>126.81411347751025</v>
      </c>
      <c r="F13" s="270">
        <f t="shared" si="0"/>
        <v>0.25824918734947966</v>
      </c>
      <c r="G13" s="292">
        <v>561.54881120116465</v>
      </c>
      <c r="H13" s="268">
        <v>614.34014694543043</v>
      </c>
      <c r="I13" s="270">
        <f t="shared" si="1"/>
        <v>9.4010235069938108E-2</v>
      </c>
      <c r="J13" s="26"/>
      <c r="K13" s="49"/>
      <c r="L13" s="49"/>
      <c r="N13" s="8"/>
      <c r="O13" s="50"/>
      <c r="P13" s="90"/>
      <c r="Q13" s="50"/>
      <c r="R13" s="50"/>
      <c r="S13" s="50"/>
    </row>
    <row r="14" spans="3:19" ht="20.100000000000001" customHeight="1">
      <c r="C14" s="144" t="s">
        <v>60</v>
      </c>
      <c r="D14" s="267">
        <v>269.63990525416671</v>
      </c>
      <c r="E14" s="268">
        <v>229.79844265543596</v>
      </c>
      <c r="F14" s="270">
        <f t="shared" si="0"/>
        <v>-0.14775803515127173</v>
      </c>
      <c r="G14" s="292">
        <v>1226.3248496397807</v>
      </c>
      <c r="H14" s="268">
        <v>1128.9044375956391</v>
      </c>
      <c r="I14" s="270">
        <f t="shared" si="1"/>
        <v>-7.9440950799258281E-2</v>
      </c>
      <c r="J14" s="19"/>
      <c r="K14" s="49"/>
      <c r="L14" s="49"/>
      <c r="N14" s="8"/>
      <c r="O14" s="50"/>
      <c r="P14" s="90"/>
      <c r="Q14" s="50"/>
      <c r="R14" s="50"/>
      <c r="S14" s="50"/>
    </row>
    <row r="15" spans="3:19" ht="20.100000000000001" customHeight="1">
      <c r="C15" s="144" t="s">
        <v>23</v>
      </c>
      <c r="D15" s="267">
        <v>193.59694209166665</v>
      </c>
      <c r="E15" s="268">
        <v>202.42400814054812</v>
      </c>
      <c r="F15" s="270">
        <f t="shared" si="0"/>
        <v>4.5595069599301485E-2</v>
      </c>
      <c r="G15" s="292">
        <v>974.83380115333318</v>
      </c>
      <c r="H15" s="268">
        <v>991.68766119471479</v>
      </c>
      <c r="I15" s="270">
        <f t="shared" si="1"/>
        <v>1.7288957380675152E-2</v>
      </c>
      <c r="J15" s="19"/>
      <c r="K15" s="49"/>
      <c r="L15" s="49"/>
      <c r="O15" s="50"/>
      <c r="P15" s="90"/>
      <c r="Q15" s="50"/>
      <c r="R15" s="50"/>
      <c r="S15" s="50"/>
    </row>
    <row r="16" spans="3:19" ht="20.100000000000001" customHeight="1">
      <c r="C16" s="144" t="s">
        <v>24</v>
      </c>
      <c r="D16" s="267">
        <v>937.4003726124987</v>
      </c>
      <c r="E16" s="268">
        <v>909.7383135920926</v>
      </c>
      <c r="F16" s="270">
        <f t="shared" si="0"/>
        <v>-2.9509332221954399E-2</v>
      </c>
      <c r="G16" s="292">
        <v>4535.7101055906232</v>
      </c>
      <c r="H16" s="268">
        <v>4447.9315353020593</v>
      </c>
      <c r="I16" s="270">
        <f t="shared" si="1"/>
        <v>-1.9352773489727637E-2</v>
      </c>
      <c r="J16" s="19"/>
      <c r="K16" s="49"/>
      <c r="L16" s="49"/>
      <c r="N16" s="8"/>
      <c r="O16" s="50"/>
      <c r="P16" s="90"/>
      <c r="Q16" s="50"/>
      <c r="R16" s="50"/>
      <c r="S16" s="50"/>
    </row>
    <row r="17" spans="3:19" ht="20.100000000000001" customHeight="1">
      <c r="C17" s="144" t="s">
        <v>25</v>
      </c>
      <c r="D17" s="267">
        <v>230.15578297098878</v>
      </c>
      <c r="E17" s="268">
        <v>325.59446137736944</v>
      </c>
      <c r="F17" s="270">
        <f t="shared" si="0"/>
        <v>0.41466991258877361</v>
      </c>
      <c r="G17" s="292">
        <v>1483.5859487393225</v>
      </c>
      <c r="H17" s="268">
        <v>1582.6538784057027</v>
      </c>
      <c r="I17" s="270">
        <f t="shared" si="1"/>
        <v>6.6775996193926712E-2</v>
      </c>
      <c r="J17" s="19"/>
      <c r="K17" s="49"/>
      <c r="L17" s="49"/>
      <c r="N17" s="52"/>
      <c r="O17" s="50"/>
      <c r="P17" s="90"/>
      <c r="Q17" s="50"/>
      <c r="R17" s="50"/>
      <c r="S17" s="50"/>
    </row>
    <row r="18" spans="3:19" ht="20.100000000000001" customHeight="1">
      <c r="C18" s="144" t="s">
        <v>26</v>
      </c>
      <c r="D18" s="267">
        <v>144.52378394416667</v>
      </c>
      <c r="E18" s="268">
        <v>143.67843316344974</v>
      </c>
      <c r="F18" s="270">
        <f t="shared" si="0"/>
        <v>-5.8492156629631475E-3</v>
      </c>
      <c r="G18" s="292">
        <v>586.45750708333333</v>
      </c>
      <c r="H18" s="268">
        <v>705.24122107511641</v>
      </c>
      <c r="I18" s="270">
        <f t="shared" si="1"/>
        <v>0.20254445131504539</v>
      </c>
      <c r="J18" s="19"/>
      <c r="K18" s="49"/>
      <c r="L18" s="49"/>
      <c r="O18" s="50"/>
      <c r="P18" s="90"/>
      <c r="Q18" s="50"/>
      <c r="R18" s="50"/>
      <c r="S18" s="50"/>
    </row>
    <row r="19" spans="3:19" ht="20.100000000000001" customHeight="1">
      <c r="C19" s="144" t="s">
        <v>27</v>
      </c>
      <c r="D19" s="267">
        <v>282.92210195416664</v>
      </c>
      <c r="E19" s="268">
        <v>300.43308055571993</v>
      </c>
      <c r="F19" s="270">
        <f t="shared" si="0"/>
        <v>6.1893286104562018E-2</v>
      </c>
      <c r="G19" s="292">
        <v>1502.6154507783335</v>
      </c>
      <c r="H19" s="268">
        <v>1470.6445557948866</v>
      </c>
      <c r="I19" s="296">
        <f t="shared" si="1"/>
        <v>-2.1276830986189044E-2</v>
      </c>
      <c r="J19" s="19"/>
      <c r="K19" s="49"/>
      <c r="L19" s="49"/>
      <c r="P19" s="12"/>
      <c r="Q19" s="50"/>
      <c r="R19" s="50"/>
      <c r="S19" s="50"/>
    </row>
    <row r="20" spans="3:19" ht="20.100000000000001" customHeight="1">
      <c r="C20" s="144" t="s">
        <v>28</v>
      </c>
      <c r="D20" s="267">
        <v>68.490386032633964</v>
      </c>
      <c r="E20" s="268">
        <v>69.492549219348987</v>
      </c>
      <c r="F20" s="270">
        <f t="shared" si="0"/>
        <v>1.4632173137957061E-2</v>
      </c>
      <c r="G20" s="292">
        <v>284.08629076316976</v>
      </c>
      <c r="H20" s="268">
        <v>319.32833870564855</v>
      </c>
      <c r="I20" s="270">
        <f t="shared" si="1"/>
        <v>0.12405402544348232</v>
      </c>
      <c r="J20" s="19"/>
      <c r="K20" s="49"/>
      <c r="L20" s="49"/>
      <c r="O20" s="50"/>
      <c r="P20" s="90"/>
      <c r="Q20" s="50"/>
      <c r="R20" s="50"/>
      <c r="S20" s="50"/>
    </row>
    <row r="21" spans="3:19" ht="20.100000000000001" customHeight="1">
      <c r="C21" s="144" t="s">
        <v>29</v>
      </c>
      <c r="D21" s="267">
        <v>4.6332504491666677</v>
      </c>
      <c r="E21" s="268">
        <v>5.3663132103717182</v>
      </c>
      <c r="F21" s="270">
        <f t="shared" si="0"/>
        <v>0.15821781473887264</v>
      </c>
      <c r="G21" s="292">
        <v>23.647810855833342</v>
      </c>
      <c r="H21" s="268">
        <v>26.25507755203839</v>
      </c>
      <c r="I21" s="270">
        <f t="shared" si="1"/>
        <v>0.11025404051563181</v>
      </c>
      <c r="J21" s="26"/>
      <c r="K21" s="49"/>
      <c r="L21" s="49"/>
      <c r="N21" s="8"/>
      <c r="O21" s="50"/>
      <c r="P21" s="90"/>
      <c r="Q21" s="50"/>
      <c r="R21" s="50"/>
      <c r="S21" s="50"/>
    </row>
    <row r="22" spans="3:19" ht="20.100000000000001" customHeight="1">
      <c r="C22" s="144" t="s">
        <v>30</v>
      </c>
      <c r="D22" s="267">
        <v>1654.0592605098</v>
      </c>
      <c r="E22" s="268">
        <v>1693.5771610449735</v>
      </c>
      <c r="F22" s="270">
        <f t="shared" si="0"/>
        <v>2.3891465970205639E-2</v>
      </c>
      <c r="G22" s="292">
        <v>7456.0042659173005</v>
      </c>
      <c r="H22" s="268">
        <v>8359.8488014050654</v>
      </c>
      <c r="I22" s="270">
        <f t="shared" si="1"/>
        <v>0.12122371490845252</v>
      </c>
      <c r="J22" s="26"/>
      <c r="K22" s="49"/>
      <c r="L22" s="49"/>
      <c r="N22" s="8"/>
      <c r="O22" s="50"/>
      <c r="P22" s="90"/>
      <c r="Q22" s="50"/>
      <c r="R22" s="50"/>
      <c r="S22" s="50"/>
    </row>
    <row r="23" spans="3:19" ht="20.100000000000001" customHeight="1">
      <c r="C23" s="144" t="s">
        <v>31</v>
      </c>
      <c r="D23" s="267">
        <v>85.766857733333367</v>
      </c>
      <c r="E23" s="268">
        <v>69.006587336696199</v>
      </c>
      <c r="F23" s="270">
        <f t="shared" si="0"/>
        <v>-0.19541663108083385</v>
      </c>
      <c r="G23" s="292">
        <v>414.58984980273431</v>
      </c>
      <c r="H23" s="268">
        <v>322.56757327002953</v>
      </c>
      <c r="I23" s="270">
        <f t="shared" si="1"/>
        <v>-0.22195979128888421</v>
      </c>
      <c r="J23" s="26"/>
      <c r="K23" s="49"/>
      <c r="L23" s="49"/>
      <c r="O23" s="50"/>
      <c r="P23" s="50"/>
      <c r="Q23" s="50"/>
      <c r="R23" s="50"/>
      <c r="S23" s="50"/>
    </row>
    <row r="24" spans="3:19" ht="20.100000000000001" customHeight="1">
      <c r="C24" s="144" t="s">
        <v>32</v>
      </c>
      <c r="D24" s="267">
        <v>9.0644185000000002E-2</v>
      </c>
      <c r="E24" s="268">
        <v>0.14472700810179245</v>
      </c>
      <c r="F24" s="270">
        <f t="shared" si="0"/>
        <v>0.59664967037645544</v>
      </c>
      <c r="G24" s="292">
        <v>0.86110529000000013</v>
      </c>
      <c r="H24" s="268">
        <v>0.69892397810179263</v>
      </c>
      <c r="I24" s="270">
        <f t="shared" si="1"/>
        <v>-0.18834086119504323</v>
      </c>
      <c r="J24" s="26"/>
      <c r="K24" s="49"/>
      <c r="L24" s="49"/>
      <c r="M24" s="8"/>
      <c r="N24" s="8"/>
      <c r="O24" s="50"/>
      <c r="P24" s="90"/>
      <c r="Q24" s="50"/>
      <c r="R24" s="50"/>
      <c r="S24" s="50"/>
    </row>
    <row r="25" spans="3:19" ht="20.100000000000001" customHeight="1">
      <c r="C25" s="144" t="s">
        <v>33</v>
      </c>
      <c r="D25" s="267">
        <v>51.30577350083334</v>
      </c>
      <c r="E25" s="268">
        <v>55.490806346890473</v>
      </c>
      <c r="F25" s="270">
        <f t="shared" si="0"/>
        <v>8.1570407392633104E-2</v>
      </c>
      <c r="G25" s="292">
        <v>285.52620486416669</v>
      </c>
      <c r="H25" s="268">
        <v>271.58704287022374</v>
      </c>
      <c r="I25" s="270">
        <f t="shared" si="1"/>
        <v>-4.8819203829554736E-2</v>
      </c>
      <c r="J25" s="26"/>
      <c r="K25" s="49"/>
      <c r="L25" s="49"/>
      <c r="M25" s="8"/>
      <c r="P25" s="12"/>
      <c r="Q25" s="50"/>
      <c r="R25" s="50"/>
      <c r="S25" s="50"/>
    </row>
    <row r="26" spans="3:19" ht="20.100000000000001" customHeight="1">
      <c r="C26" s="144" t="s">
        <v>34</v>
      </c>
      <c r="D26" s="267">
        <v>85.950210290000001</v>
      </c>
      <c r="E26" s="268">
        <v>102.70472813484993</v>
      </c>
      <c r="F26" s="270">
        <f t="shared" si="0"/>
        <v>0.1949328313254779</v>
      </c>
      <c r="G26" s="292">
        <v>491.02536086750001</v>
      </c>
      <c r="H26" s="268">
        <v>503.18265185460496</v>
      </c>
      <c r="I26" s="270">
        <f t="shared" si="1"/>
        <v>2.4758987938273691E-2</v>
      </c>
      <c r="J26" s="26"/>
      <c r="K26" s="49"/>
      <c r="L26" s="49"/>
      <c r="M26" s="8"/>
      <c r="N26" s="8"/>
      <c r="O26" s="50"/>
      <c r="P26" s="90"/>
      <c r="Q26" s="50"/>
      <c r="R26" s="50"/>
      <c r="S26" s="50"/>
    </row>
    <row r="27" spans="3:19" ht="20.100000000000001" customHeight="1">
      <c r="C27" s="144" t="s">
        <v>35</v>
      </c>
      <c r="D27" s="267">
        <v>114.62437007833867</v>
      </c>
      <c r="E27" s="268">
        <v>108.36949983157221</v>
      </c>
      <c r="F27" s="270">
        <f t="shared" si="0"/>
        <v>-5.4568415446834218E-2</v>
      </c>
      <c r="G27" s="292">
        <v>486.16516540964085</v>
      </c>
      <c r="H27" s="268">
        <v>520.16128081992679</v>
      </c>
      <c r="I27" s="270">
        <f t="shared" si="1"/>
        <v>6.9927090275258452E-2</v>
      </c>
      <c r="J27" s="26"/>
      <c r="K27" s="49"/>
      <c r="L27" s="49"/>
      <c r="M27" s="8"/>
      <c r="N27" s="8"/>
      <c r="O27" s="50"/>
      <c r="P27" s="90"/>
      <c r="Q27" s="50"/>
      <c r="R27" s="50"/>
      <c r="S27" s="50"/>
    </row>
    <row r="28" spans="3:19" ht="20.100000000000001" customHeight="1">
      <c r="C28" s="144" t="s">
        <v>36</v>
      </c>
      <c r="D28" s="267">
        <v>70.774014014999992</v>
      </c>
      <c r="E28" s="268">
        <v>95.683678328117921</v>
      </c>
      <c r="F28" s="270">
        <f t="shared" si="0"/>
        <v>0.3519605982478049</v>
      </c>
      <c r="G28" s="292">
        <v>401.05965144499999</v>
      </c>
      <c r="H28" s="268">
        <v>469.02252537311801</v>
      </c>
      <c r="I28" s="270">
        <f t="shared" si="1"/>
        <v>0.16945826807371622</v>
      </c>
      <c r="J28" s="26"/>
      <c r="K28" s="49"/>
      <c r="L28" s="49"/>
      <c r="P28" s="12"/>
      <c r="Q28" s="50"/>
      <c r="R28" s="50"/>
      <c r="S28" s="50"/>
    </row>
    <row r="29" spans="3:19" ht="20.100000000000001" customHeight="1">
      <c r="C29" s="144" t="s">
        <v>37</v>
      </c>
      <c r="D29" s="267">
        <v>5.5074740000000002</v>
      </c>
      <c r="E29" s="268">
        <v>5.5292901112762163</v>
      </c>
      <c r="F29" s="270">
        <f t="shared" si="0"/>
        <v>3.9611827992680482E-3</v>
      </c>
      <c r="G29" s="292">
        <v>26.590862000000001</v>
      </c>
      <c r="H29" s="268">
        <v>27.067018111276212</v>
      </c>
      <c r="I29" s="270">
        <f t="shared" si="1"/>
        <v>1.7906757264063433E-2</v>
      </c>
      <c r="J29" s="26"/>
      <c r="K29" s="49"/>
      <c r="L29" s="49"/>
      <c r="M29" s="8"/>
      <c r="N29" s="8"/>
      <c r="O29" s="50"/>
      <c r="P29" s="90"/>
      <c r="Q29" s="50"/>
      <c r="R29" s="50"/>
      <c r="S29" s="50"/>
    </row>
    <row r="30" spans="3:19" ht="20.100000000000001" customHeight="1">
      <c r="C30" s="144" t="s">
        <v>38</v>
      </c>
      <c r="D30" s="267">
        <v>13.058192672500001</v>
      </c>
      <c r="E30" s="268">
        <v>13.026487203698464</v>
      </c>
      <c r="F30" s="270">
        <f t="shared" si="0"/>
        <v>-2.4280135541503434E-3</v>
      </c>
      <c r="G30" s="292">
        <v>67.718482770000008</v>
      </c>
      <c r="H30" s="268">
        <v>63.708225901198482</v>
      </c>
      <c r="I30" s="270">
        <f t="shared" si="1"/>
        <v>-5.921953216852216E-2</v>
      </c>
      <c r="J30" s="26"/>
      <c r="K30" s="49"/>
      <c r="L30" s="49"/>
      <c r="N30" s="8"/>
      <c r="P30" s="12"/>
      <c r="Q30" s="50"/>
      <c r="R30" s="50"/>
      <c r="S30" s="50"/>
    </row>
    <row r="31" spans="3:19" ht="20.100000000000001" customHeight="1">
      <c r="C31" s="144" t="s">
        <v>39</v>
      </c>
      <c r="D31" s="267">
        <v>1.1187232575000003</v>
      </c>
      <c r="E31" s="268">
        <v>1.1483841136192421</v>
      </c>
      <c r="F31" s="270">
        <f>+E31/D31-1</f>
        <v>2.6513130857335199E-2</v>
      </c>
      <c r="G31" s="292">
        <v>6.9257404125000015</v>
      </c>
      <c r="H31" s="268">
        <v>5.6151939936192425</v>
      </c>
      <c r="I31" s="270">
        <f t="shared" si="1"/>
        <v>-0.1892283482810595</v>
      </c>
      <c r="J31" s="26"/>
      <c r="K31" s="49"/>
      <c r="L31" s="49"/>
      <c r="N31" s="8"/>
      <c r="P31" s="12"/>
      <c r="Q31" s="50"/>
      <c r="R31" s="50"/>
      <c r="S31" s="50"/>
    </row>
    <row r="32" spans="3:19" ht="20.100000000000001" customHeight="1">
      <c r="C32" s="146" t="s">
        <v>40</v>
      </c>
      <c r="D32" s="255">
        <v>24.139697763333338</v>
      </c>
      <c r="E32" s="256">
        <v>13.120970831625336</v>
      </c>
      <c r="F32" s="271">
        <f t="shared" si="0"/>
        <v>-0.45645670628257595</v>
      </c>
      <c r="G32" s="293">
        <v>102.16138997666665</v>
      </c>
      <c r="H32" s="256">
        <v>73.372210182458673</v>
      </c>
      <c r="I32" s="271">
        <f t="shared" si="1"/>
        <v>-0.28180097981031138</v>
      </c>
      <c r="J32" s="26"/>
      <c r="K32" s="49"/>
      <c r="L32" s="49"/>
      <c r="O32" s="50"/>
      <c r="P32" s="90"/>
      <c r="Q32" s="50"/>
      <c r="R32" s="50"/>
      <c r="S32" s="50"/>
    </row>
    <row r="33" spans="3:19" ht="13.5" thickBot="1">
      <c r="C33" s="135" t="s">
        <v>73</v>
      </c>
      <c r="D33" s="136">
        <f>SUM(D8:D32)</f>
        <v>4658.6279137540205</v>
      </c>
      <c r="E33" s="272">
        <f>SUM(E8:E32)</f>
        <v>4859.6188265279015</v>
      </c>
      <c r="F33" s="142">
        <f>+E33/D33-1</f>
        <v>4.3143800383902864E-2</v>
      </c>
      <c r="G33" s="294">
        <f>SUM(G8:G32)</f>
        <v>22777.186220797121</v>
      </c>
      <c r="H33" s="272">
        <f>SUM(H8:H32)</f>
        <v>23807.073860038541</v>
      </c>
      <c r="I33" s="295">
        <f>+H33/G33-1</f>
        <v>4.5215753572803496E-2</v>
      </c>
      <c r="J33" s="26"/>
      <c r="K33" s="51"/>
      <c r="L33" s="8"/>
      <c r="N33" s="53"/>
      <c r="O33" s="50"/>
      <c r="P33" s="50"/>
      <c r="Q33" s="50"/>
      <c r="R33" s="50"/>
      <c r="S33" s="50"/>
    </row>
    <row r="34" spans="3:19">
      <c r="C34"/>
      <c r="D34"/>
      <c r="E34"/>
      <c r="F34"/>
      <c r="G34"/>
      <c r="J34" s="26"/>
      <c r="K34" s="51"/>
      <c r="L34" s="8"/>
      <c r="N34" s="53"/>
      <c r="O34" s="50"/>
      <c r="P34" s="50"/>
      <c r="Q34" s="50"/>
      <c r="R34" s="50"/>
      <c r="S34" s="50"/>
    </row>
    <row r="35" spans="3:19">
      <c r="C35"/>
      <c r="D35"/>
      <c r="E35"/>
      <c r="F35"/>
      <c r="G35"/>
      <c r="H35" s="26"/>
      <c r="I35" s="26"/>
      <c r="J35" s="26"/>
      <c r="K35" s="51"/>
      <c r="L35" s="8"/>
      <c r="O35" s="50"/>
      <c r="P35" s="50"/>
      <c r="Q35" s="50"/>
      <c r="R35" s="50"/>
      <c r="S35" s="50"/>
    </row>
    <row r="36" spans="3:19">
      <c r="C36" s="29" t="s">
        <v>121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3"/>
      <c r="O36" s="50"/>
      <c r="P36" s="50"/>
      <c r="Q36" s="50"/>
      <c r="R36" s="50"/>
      <c r="S36" s="50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50"/>
      <c r="P37" s="50"/>
      <c r="Q37" s="50"/>
      <c r="R37" s="50"/>
      <c r="S37" s="50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50"/>
      <c r="P38" s="50"/>
      <c r="Q38" s="50"/>
      <c r="R38" s="50"/>
      <c r="S38" s="50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50"/>
      <c r="P39" s="50"/>
      <c r="Q39" s="50"/>
      <c r="R39" s="50"/>
      <c r="S39" s="50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4" t="s">
        <v>43</v>
      </c>
      <c r="O43" s="54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5" t="s">
        <v>30</v>
      </c>
      <c r="O44" s="56">
        <v>1693.5771610449735</v>
      </c>
      <c r="P44" s="8"/>
      <c r="S44" s="95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4" t="s">
        <v>24</v>
      </c>
      <c r="O45" s="57">
        <v>909.7383135920926</v>
      </c>
      <c r="P45" s="8"/>
      <c r="S45" s="95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4" t="s">
        <v>25</v>
      </c>
      <c r="O46" s="57">
        <v>325.59446137736944</v>
      </c>
      <c r="P46" s="8"/>
      <c r="S46" s="95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5" t="s">
        <v>27</v>
      </c>
      <c r="O47" s="56">
        <v>300.43308055571993</v>
      </c>
      <c r="P47" s="8"/>
      <c r="S47" s="95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4" t="s">
        <v>18</v>
      </c>
      <c r="O48" s="57">
        <v>263.11813787495743</v>
      </c>
      <c r="P48" s="8"/>
      <c r="S48" s="95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4" t="s">
        <v>60</v>
      </c>
      <c r="O49" s="57">
        <v>229.79844265543596</v>
      </c>
      <c r="P49" s="8"/>
      <c r="S49" s="95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5" t="s">
        <v>23</v>
      </c>
      <c r="O50" s="56">
        <v>202.42400814054812</v>
      </c>
      <c r="P50" s="8"/>
      <c r="S50" s="95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4" t="s">
        <v>26</v>
      </c>
      <c r="O51" s="57">
        <v>143.67843316344974</v>
      </c>
      <c r="P51" s="8"/>
      <c r="S51" s="95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4" t="s">
        <v>22</v>
      </c>
      <c r="O52" s="57">
        <v>126.81411347751025</v>
      </c>
      <c r="P52" s="8"/>
      <c r="S52" s="95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4" t="s">
        <v>20</v>
      </c>
      <c r="O53" s="57">
        <v>114.21016483098957</v>
      </c>
      <c r="P53" s="8"/>
      <c r="S53" s="95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4" t="s">
        <v>35</v>
      </c>
      <c r="O54" s="57">
        <v>108.36949983157221</v>
      </c>
      <c r="P54" s="8"/>
      <c r="S54" s="95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5" t="s">
        <v>34</v>
      </c>
      <c r="O55" s="56">
        <v>102.70472813484993</v>
      </c>
      <c r="P55" s="8"/>
      <c r="S55" s="95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4" t="s">
        <v>36</v>
      </c>
      <c r="O56" s="57">
        <v>95.683678328117921</v>
      </c>
      <c r="P56" s="8"/>
      <c r="S56" s="95"/>
    </row>
    <row r="57" spans="3:19">
      <c r="N57" s="55" t="s">
        <v>28</v>
      </c>
      <c r="O57" s="56">
        <v>69.492549219348987</v>
      </c>
      <c r="S57" s="95"/>
    </row>
    <row r="58" spans="3:19">
      <c r="N58" s="55" t="s">
        <v>31</v>
      </c>
      <c r="O58" s="56">
        <v>69.006587336696199</v>
      </c>
      <c r="S58" s="95"/>
    </row>
    <row r="59" spans="3:19">
      <c r="N59" s="55" t="s">
        <v>33</v>
      </c>
      <c r="O59" s="56">
        <v>55.490806346890473</v>
      </c>
      <c r="S59" s="95"/>
    </row>
    <row r="60" spans="3:19">
      <c r="N60" s="55" t="s">
        <v>40</v>
      </c>
      <c r="O60" s="56">
        <v>13.120970831625336</v>
      </c>
      <c r="S60" s="95"/>
    </row>
    <row r="61" spans="3:19">
      <c r="N61" s="55" t="s">
        <v>38</v>
      </c>
      <c r="O61" s="56">
        <v>13.026487203698464</v>
      </c>
      <c r="S61" s="95"/>
    </row>
    <row r="62" spans="3:19">
      <c r="N62" s="55" t="s">
        <v>17</v>
      </c>
      <c r="O62" s="56">
        <v>5.8093980597610484</v>
      </c>
      <c r="S62" s="95"/>
    </row>
    <row r="63" spans="3:19">
      <c r="N63" s="54" t="s">
        <v>37</v>
      </c>
      <c r="O63" s="57">
        <v>5.5292901112762163</v>
      </c>
      <c r="S63" s="95"/>
    </row>
    <row r="64" spans="3:19">
      <c r="N64" s="54" t="s">
        <v>29</v>
      </c>
      <c r="O64" s="57">
        <v>5.3663132103717182</v>
      </c>
      <c r="S64" s="95"/>
    </row>
    <row r="65" spans="6:19">
      <c r="N65" s="54" t="s">
        <v>19</v>
      </c>
      <c r="O65" s="57">
        <v>4.5702236440333346</v>
      </c>
      <c r="S65" s="95"/>
    </row>
    <row r="66" spans="6:19">
      <c r="N66" s="54" t="s">
        <v>39</v>
      </c>
      <c r="O66" s="57">
        <v>1.1483841136192421</v>
      </c>
      <c r="S66" s="95"/>
    </row>
    <row r="67" spans="6:19">
      <c r="N67" s="55" t="s">
        <v>21</v>
      </c>
      <c r="O67" s="56">
        <v>0.76886643489189643</v>
      </c>
      <c r="S67" s="95"/>
    </row>
    <row r="68" spans="6:19">
      <c r="N68" s="9" t="s">
        <v>32</v>
      </c>
      <c r="O68" s="56">
        <v>0.14472700810179245</v>
      </c>
      <c r="S68" s="147"/>
    </row>
    <row r="70" spans="6:19">
      <c r="F70" s="85"/>
    </row>
    <row r="71" spans="6:19">
      <c r="F71" s="85"/>
    </row>
    <row r="72" spans="6:19">
      <c r="F72" s="85"/>
    </row>
    <row r="73" spans="6:19">
      <c r="F73" s="85"/>
    </row>
    <row r="74" spans="6:19">
      <c r="F74" s="85"/>
    </row>
    <row r="75" spans="6:19">
      <c r="F75" s="85"/>
    </row>
    <row r="76" spans="6:19">
      <c r="F76" s="85"/>
    </row>
    <row r="77" spans="6:19">
      <c r="F77" s="85"/>
    </row>
    <row r="78" spans="6:19">
      <c r="F78" s="85"/>
    </row>
    <row r="79" spans="6:19">
      <c r="F79" s="85"/>
    </row>
    <row r="80" spans="6:19">
      <c r="F80" s="85"/>
    </row>
    <row r="81" spans="6:6">
      <c r="F81" s="85"/>
    </row>
    <row r="82" spans="6:6">
      <c r="F82" s="85"/>
    </row>
    <row r="83" spans="6:6">
      <c r="F83" s="85"/>
    </row>
    <row r="84" spans="6:6">
      <c r="F84" s="85"/>
    </row>
    <row r="85" spans="6:6">
      <c r="F85" s="85"/>
    </row>
    <row r="86" spans="6:6">
      <c r="F86" s="85"/>
    </row>
    <row r="87" spans="6:6">
      <c r="F87" s="85"/>
    </row>
    <row r="88" spans="6:6">
      <c r="F88" s="85"/>
    </row>
    <row r="89" spans="6:6">
      <c r="F89" s="85"/>
    </row>
    <row r="90" spans="6:6">
      <c r="F90" s="85"/>
    </row>
    <row r="91" spans="6:6">
      <c r="F91" s="85"/>
    </row>
    <row r="92" spans="6:6">
      <c r="F92" s="85"/>
    </row>
    <row r="93" spans="6:6">
      <c r="F93" s="85"/>
    </row>
  </sheetData>
  <sortState ref="R44:S68">
    <sortCondition descending="1" ref="S44"/>
  </sortState>
  <mergeCells count="4">
    <mergeCell ref="D6:E6"/>
    <mergeCell ref="F6:F7"/>
    <mergeCell ref="G6:H6"/>
    <mergeCell ref="I6:I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2019-06-12T20:11:03Z</dcterms:modified>
</cp:coreProperties>
</file>